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r2="http://schemas.microsoft.com/office/spreadsheetml/2015/revision2" xmlns:x15="http://schemas.microsoft.com/office/spreadsheetml/2010/11/main" xmlns:xr6="http://schemas.microsoft.com/office/spreadsheetml/2016/revision6" xmlns:xr10="http://schemas.microsoft.com/office/spreadsheetml/2016/revision10" xmlns:mc="http://schemas.openxmlformats.org/markup-compatibility/2006" xmlns:xr="http://schemas.microsoft.com/office/spreadsheetml/2014/revision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y Documents\Files 2 4.29.14\TY 2019-2020 RoR ILEC TRPs\"/>
    </mc:Choice>
  </mc:AlternateContent>
  <bookViews>
    <workbookView xWindow="285" yWindow="375" windowWidth="15480" windowHeight="8670" tabRatio="894" activeTab="1"/>
  </bookViews>
  <sheets>
    <sheet name="2019 Eligible Recovery Summary " sheetId="22" r:id="rId2"/>
    <sheet name="2019 RoR ILEC Interstate Rates" sheetId="1" r:id="rId3"/>
    <sheet name="2019 RoR ILEC Intrastate Rates" sheetId="10" r:id="rId4"/>
    <sheet name="2019 RoR ILEC Rec. Comp. Rates" sheetId="12" r:id="rId5"/>
  </sheets>
  <definedNames>
    <definedName name="_xlnm.Print_Area" localSheetId="0">'2019 Eligible Recovery Summary '!$A$1:$H$41</definedName>
    <definedName name="_xlnm.Print_Area" localSheetId="1">'2019 RoR ILEC Interstate Rates'!$A$1:$H$84</definedName>
    <definedName name="_xlnm.Print_Area" localSheetId="2">'2019 RoR ILEC Intrastate Rates'!$A$1:$S$72</definedName>
    <definedName name="_xlnm.Print_Area" localSheetId="3">'2019 RoR ILEC Rec. Comp. Rates'!$A$1:$O$32</definedName>
  </definedNames>
  <calcPr fullCalcOnLoad="1"/>
  <extLst/>
</workbook>
</file>

<file path=xl/calcChain.xml><?xml version="1.0" encoding="utf-8"?>
<calcChain xmlns="http://schemas.openxmlformats.org/spreadsheetml/2006/main">
  <c r="DY41" i="22" l="1"/>
</calcChain>
</file>

<file path=xl/sharedStrings.xml><?xml version="1.0" encoding="utf-8"?>
<sst xmlns="http://schemas.openxmlformats.org/spreadsheetml/2006/main" count="3312" uniqueCount="1109">
  <si>
    <t>FY 2011 Revenue</t>
  </si>
  <si>
    <t>Interstate Switched Access Rate Element</t>
  </si>
  <si>
    <t>FY 2011 MOU</t>
  </si>
  <si>
    <t xml:space="preserve">12/29/11 Interstate Rate </t>
  </si>
  <si>
    <t>Interstate Tariff Section</t>
  </si>
  <si>
    <t>USOC</t>
  </si>
  <si>
    <t>Most Recently Filed Interstate Switched Access Revenue Requirement</t>
  </si>
  <si>
    <t>BAF X Most Recently Filed Interstate Switched Access Revenue Requirement</t>
  </si>
  <si>
    <t>Input</t>
  </si>
  <si>
    <t>** LOCAL SWITCHING **</t>
  </si>
  <si>
    <t>** INFORMATION **</t>
  </si>
  <si>
    <t>** TANDEM-SWITCHED TRANSPORT AND TANDEM **</t>
  </si>
  <si>
    <t>** SIGNALING FOR TANDEM SWITCHING **</t>
  </si>
  <si>
    <t>** DIRECT-TRUNKED TRANSPORT  **</t>
  </si>
  <si>
    <t>** DEDICATED SIGNALING TRANSPORT **</t>
  </si>
  <si>
    <t>** ENTRANCE FACILITIES **</t>
  </si>
  <si>
    <t>** LINE INFORMATION DATABASE **</t>
  </si>
  <si>
    <t>** BILLING NAME AND ADDRESS **</t>
  </si>
  <si>
    <t>Sum of Col. H</t>
  </si>
  <si>
    <t>Intrastate Tariff Section</t>
  </si>
  <si>
    <t>12/29/2011 Intrastate Rate</t>
  </si>
  <si>
    <t>12/29/2011 Interstate Rate</t>
  </si>
  <si>
    <t>TY 2012-2013 Expected Units</t>
  </si>
  <si>
    <t>50% of Price-Out Difference</t>
  </si>
  <si>
    <t>Intrastate Price-Out with 12/29/2011 Rates and FY 2011 Units</t>
  </si>
  <si>
    <t>Interstate Price-Out with 12/29/2011 Rates and FY 2011 Units</t>
  </si>
  <si>
    <t>** TERMINATING END OFFICE ACCESS SERVICE  **</t>
  </si>
  <si>
    <t>Terminating Carrier Common Line</t>
  </si>
  <si>
    <t>Terminating Local Switching</t>
  </si>
  <si>
    <t>** TERMINATING TANDEM-SWITCHED TRANSPORT ACCESS SERVICE **</t>
  </si>
  <si>
    <t>Terminating Other (e.g., information surcharge, Transport or Residual Interconnection Charges)</t>
  </si>
  <si>
    <t>Terminating Tandem Switching</t>
  </si>
  <si>
    <t>Originating and Terminating Entrance Facilities</t>
  </si>
  <si>
    <t>Terminating Tandem-Switched Common Transport</t>
  </si>
  <si>
    <t>Originating and Terminating Tandem-Switched Dedicated Transport</t>
  </si>
  <si>
    <t xml:space="preserve">Originating and Terminating Direct-Trunked Transport </t>
  </si>
  <si>
    <t>** ORIGINATING AND TERMINATING DEDICATED TRANSPORT ACCESS SERVICE **</t>
  </si>
  <si>
    <t>FY 2011 Intrastate Units:  Terminating for Non-Dedicated or Originating and Terminating for Dedicated Elements</t>
  </si>
  <si>
    <t>F*H</t>
  </si>
  <si>
    <t>G*H</t>
  </si>
  <si>
    <t>L*H</t>
  </si>
  <si>
    <t>Intrastate Price-Out Difference</t>
  </si>
  <si>
    <t>I-M</t>
  </si>
  <si>
    <t>FY 2011 Actual Intrastate Revenue</t>
  </si>
  <si>
    <t>95% of FY 2011 Actual Intrastate Revenue</t>
  </si>
  <si>
    <t>.95*O</t>
  </si>
  <si>
    <t>Total</t>
  </si>
  <si>
    <t>Sum of Col. O</t>
  </si>
  <si>
    <t>Sum of Col. P</t>
  </si>
  <si>
    <t>Total FY 2011 Actual Revenue for Transitional Intrastate Access Service Rate Elements</t>
  </si>
  <si>
    <t>Sum of Col. R</t>
  </si>
  <si>
    <t>Filing Date:</t>
  </si>
  <si>
    <t xml:space="preserve">Filing Entity: </t>
  </si>
  <si>
    <t>COSA:</t>
  </si>
  <si>
    <t>Transmittal Number:</t>
  </si>
  <si>
    <t>Sum of Col. S</t>
  </si>
  <si>
    <t>F*G</t>
  </si>
  <si>
    <t>TY 2012-2013 Expected Maximum Revenue</t>
  </si>
  <si>
    <t>Reciprocal Compensation</t>
  </si>
  <si>
    <t>FY 2011 Average Rate</t>
  </si>
  <si>
    <t>Revenue Difference</t>
  </si>
  <si>
    <t>% Revenue Difference</t>
  </si>
  <si>
    <t>B/C</t>
  </si>
  <si>
    <t>(D-G)/2+G or D</t>
  </si>
  <si>
    <t>H*C</t>
  </si>
  <si>
    <t>B - I</t>
  </si>
  <si>
    <t>(J/B)*100</t>
  </si>
  <si>
    <t>H*L</t>
  </si>
  <si>
    <t>N-M</t>
  </si>
  <si>
    <t>95% of FY 2011 Expense</t>
  </si>
  <si>
    <t>D*(1-E)</t>
  </si>
  <si>
    <t>.95*B</t>
  </si>
  <si>
    <t>I-H</t>
  </si>
  <si>
    <t>Total Expense</t>
  </si>
  <si>
    <t>E*G</t>
  </si>
  <si>
    <t xml:space="preserve">Intrastate and Interstate Switched Access Rate Elements for Transitional Intrastate Access Service Categories </t>
  </si>
  <si>
    <t>F7*F8</t>
  </si>
  <si>
    <t>F9-F10</t>
  </si>
  <si>
    <t>.5*(I-J)</t>
  </si>
  <si>
    <t>L*Q</t>
  </si>
  <si>
    <t>Expense Category</t>
  </si>
  <si>
    <t>TY 2012-2013 Expected Intrastate Units</t>
  </si>
  <si>
    <t>TY 2012-2013 Expected Maximum Intrastate Revenue</t>
  </si>
  <si>
    <t>TY 2012-2013 Intrastate Eligible Recovery</t>
  </si>
  <si>
    <t>N/A</t>
  </si>
  <si>
    <t>TY 2012-2013 Expected Demand</t>
  </si>
  <si>
    <t>TY 2012-2013 Expected Revenue</t>
  </si>
  <si>
    <t>95% of FY 2011 Revenue</t>
  </si>
  <si>
    <t>TY 2012-2013 Expected Expense</t>
  </si>
  <si>
    <t>Interstate</t>
  </si>
  <si>
    <t>Intrastate</t>
  </si>
  <si>
    <t>Total Eligible Recovery</t>
  </si>
  <si>
    <t>COSA</t>
  </si>
  <si>
    <t>FY 2011 Expense</t>
  </si>
  <si>
    <t>Equivalent Interstate Access</t>
  </si>
  <si>
    <t>TY 2012-2013 Reciprocal Compensation Eligible Recovery Expense Calculations</t>
  </si>
  <si>
    <t>TRS Increment</t>
  </si>
  <si>
    <t>Regulatory-Fees Increment</t>
  </si>
  <si>
    <t>NANPA Increment</t>
  </si>
  <si>
    <t>Input (Note 1)</t>
  </si>
  <si>
    <t>Note 1:  Enter one rate element per line under the relevant category.  Insert rows as necessary.</t>
  </si>
  <si>
    <t>Unit of Demand (e.g., MOU or DS1)</t>
  </si>
  <si>
    <t>B+C+D+E+F+G</t>
  </si>
  <si>
    <t>TY 2012-2013 Rec. Comp. Eligible Recovery Revenue</t>
  </si>
  <si>
    <t>TY 2012-2013 Rec. Comp. Eligible Recovery Expense</t>
  </si>
  <si>
    <t>Net Rec. Comp.</t>
  </si>
  <si>
    <t>E/F</t>
  </si>
  <si>
    <t>FY 2011 Terminating Revenue</t>
  </si>
  <si>
    <t>FY 2011 Terminating MOU</t>
  </si>
  <si>
    <t>Common Transport</t>
  </si>
  <si>
    <t xml:space="preserve">Tandem Switching </t>
  </si>
  <si>
    <t>Transport and Termination</t>
  </si>
  <si>
    <t>End Office Switching</t>
  </si>
  <si>
    <t>Revenue Category (Note 1)</t>
  </si>
  <si>
    <t xml:space="preserve">Note 1:  Use rows 16, 17, and 18 for traffic carried pursuant to reciprocal compensation agreements that specify separate rates for end office switching, tandem switching, and common transport.  </t>
  </si>
  <si>
    <t>Use row 19 for traffic carried pursuant to reciprocal compensation agreements that specify only a single transport and termination rate.</t>
  </si>
  <si>
    <t>P-R</t>
  </si>
  <si>
    <t>T*H</t>
  </si>
  <si>
    <t>TY 2013-2014 Expected Intrastate Units</t>
  </si>
  <si>
    <t>TY 2013-2014 Expected Maximum Intrastate Revenue</t>
  </si>
  <si>
    <t>TY 2013-2014 Expected Units</t>
  </si>
  <si>
    <t>TY 2013-2014 Expected Maximum Revenue</t>
  </si>
  <si>
    <t>Sum of Col. K</t>
  </si>
  <si>
    <t>F7</t>
  </si>
  <si>
    <t>.95*.95</t>
  </si>
  <si>
    <t>TY Baseline Adjustment Factor (BAF)</t>
  </si>
  <si>
    <t>H7*H8</t>
  </si>
  <si>
    <t>H9-H10</t>
  </si>
  <si>
    <t>I8-I9</t>
  </si>
  <si>
    <t>Min D or G</t>
  </si>
  <si>
    <t>P*C</t>
  </si>
  <si>
    <t>B - Q</t>
  </si>
  <si>
    <t>(R/B)*100</t>
  </si>
  <si>
    <t>TY 2013-2014 Expected Demand</t>
  </si>
  <si>
    <t>TY 2013-2014 Expected Revenue</t>
  </si>
  <si>
    <t>P*T</t>
  </si>
  <si>
    <t>90.25% of FY 2011 Revenue</t>
  </si>
  <si>
    <t>.9025*B</t>
  </si>
  <si>
    <t>TY 2013-2014 Rec. Comp. Eligible Recovery Revenue</t>
  </si>
  <si>
    <t>V-U</t>
  </si>
  <si>
    <t>D*(1-P)</t>
  </si>
  <si>
    <t>TY 2012-2013 Expected MOU</t>
  </si>
  <si>
    <t>TY 2013-2014 Expected MOU</t>
  </si>
  <si>
    <t>TY 2013-2014 Expected Expense</t>
  </si>
  <si>
    <t>Q*R</t>
  </si>
  <si>
    <t>90.25% of FY 2011 Expense</t>
  </si>
  <si>
    <t>TY 2013-2014 Rec. Comp. Eligible Recovery Expense</t>
  </si>
  <si>
    <t>T-S</t>
  </si>
  <si>
    <t>Expense Calculations</t>
  </si>
  <si>
    <t>TY 2013-2014 Reciprocal Compensation Eligible Recovery</t>
  </si>
  <si>
    <t>Total Expected Maximum Interstate Revenue</t>
  </si>
  <si>
    <t>Interstate Eligible Recovery</t>
  </si>
  <si>
    <t>Baseline Adjustment Factor X Total FY 2011 Actual Revenue for Transitional Intrastate Access Service Rate Elements</t>
  </si>
  <si>
    <t>Total Expected Maximum Transitional Intrastate Access Service Revenue</t>
  </si>
  <si>
    <t>Total Intrastate Eligible Recovery</t>
  </si>
  <si>
    <t>Reciprocal Compensation Eligible Recovery Revenue</t>
  </si>
  <si>
    <t>Reciprocal Compensation Eligible Recovery Expense</t>
  </si>
  <si>
    <t>Net Reciprocal Compensation Eligible Recovery</t>
  </si>
  <si>
    <t>I-U</t>
  </si>
  <si>
    <t>T*W</t>
  </si>
  <si>
    <t>Sum of Col. X</t>
  </si>
  <si>
    <t>TY 2012-2013 Intrastate Rate and Eligible Recovery Calculations</t>
  </si>
  <si>
    <t>TY 2013-2014 Intrastate Rate and Eligible Recovery Calculations</t>
  </si>
  <si>
    <t>TY 2012-2013 Interstate Rate and Eligible Recovery Calculations</t>
  </si>
  <si>
    <t>TY 2013-2014 Interstate Calculations</t>
  </si>
  <si>
    <t>I+J+K+L+M+N</t>
  </si>
  <si>
    <t>TY 2012-2013 (Note 2)</t>
  </si>
  <si>
    <t>TY 2012-2013 Expected Units Less Actual Realized Units</t>
  </si>
  <si>
    <t>G-L</t>
  </si>
  <si>
    <t>TY 2012-2013 True-Up Revenue</t>
  </si>
  <si>
    <t>TY 2012-2013 Maximum Revenue</t>
  </si>
  <si>
    <t>----</t>
  </si>
  <si>
    <t xml:space="preserve"> Composite End Office Terminating Rate</t>
  </si>
  <si>
    <t>MOU</t>
  </si>
  <si>
    <t>.95*.95*.95</t>
  </si>
  <si>
    <t>J7*J8</t>
  </si>
  <si>
    <t>NA</t>
  </si>
  <si>
    <t>TY 2014-2015 Interstate Rate and Eligible Recovery Calculations</t>
  </si>
  <si>
    <t>TY 2014-2015</t>
  </si>
  <si>
    <t xml:space="preserve">TY 2012-2013 Actual Realized Units </t>
  </si>
  <si>
    <t>Input (Note 4)</t>
  </si>
  <si>
    <t>Input (Note 5)</t>
  </si>
  <si>
    <t xml:space="preserve">TY 2012-2013 Actual Realized Intrastate Units </t>
  </si>
  <si>
    <t>TY 2012-2013 Expected Intrastate Units Less Actual Realized Intrastate Units</t>
  </si>
  <si>
    <t>Q-Y</t>
  </si>
  <si>
    <t>TY 2012-2013 Maximum Intrastate Revenue</t>
  </si>
  <si>
    <t>TY 2012-2013 True-Up Intrastate Revenue</t>
  </si>
  <si>
    <t>7/1/2014 Proposed Intrastate Rate</t>
  </si>
  <si>
    <t>TY 2014-2015 Expected Intrastate Units</t>
  </si>
  <si>
    <t>TY 2014-2015 Expected Maximum Intrastate Revenue</t>
  </si>
  <si>
    <t>TY 2014-2015 Intrastate Rate and Eligible Recovery Calculations</t>
  </si>
  <si>
    <t>TY 2014-2015 Expected Terminating End Office Units</t>
  </si>
  <si>
    <t>7/1/2014 Proposed Terminating End Office Rate</t>
  </si>
  <si>
    <t>7/1/2014 Proposed Rate Other Than Proposed Terminating End Office Rate</t>
  </si>
  <si>
    <t>TY 2014-2015 Expected Units Other Than Terminating End Office Units</t>
  </si>
  <si>
    <t xml:space="preserve"> </t>
  </si>
  <si>
    <t>TY 2014-2015 Expected Maximum Terminating End Office Revenue</t>
  </si>
  <si>
    <t>TY 2014-2015 Total Expected Maximum Revenue</t>
  </si>
  <si>
    <t xml:space="preserve">Total </t>
  </si>
  <si>
    <t>AB69</t>
  </si>
  <si>
    <t>0.95*0.95*I7</t>
  </si>
  <si>
    <t>.95*.95*.95*K7</t>
  </si>
  <si>
    <t>2011 Baseline Composite Terminating End Office Rate</t>
  </si>
  <si>
    <t>TY 2014-2015 Expected Maximum Revenue Other Than Terminating End Office Revenue</t>
  </si>
  <si>
    <t>J9-J10+J11</t>
  </si>
  <si>
    <t>K8-K9+K10</t>
  </si>
  <si>
    <t>TY 2012-2013 Expected Demand Less Actual Realized Demand</t>
  </si>
  <si>
    <t xml:space="preserve">TY 2012-2013 Actual Realized MOU </t>
  </si>
  <si>
    <t>TY 2012-2013 Expense</t>
  </si>
  <si>
    <t>F*Y or H-Z</t>
  </si>
  <si>
    <t>TY 2012-2013 Expected MOU Less Actual Realized MOU</t>
  </si>
  <si>
    <t>TY 2012-2013 True-Up Expense</t>
  </si>
  <si>
    <t>Reciprocal Compensation Revenue True-Up</t>
  </si>
  <si>
    <t>Reciprocal Compensation Expense True-Up</t>
  </si>
  <si>
    <t>AA22</t>
  </si>
  <si>
    <t>AA28</t>
  </si>
  <si>
    <t>I7+I8-I9-I10</t>
  </si>
  <si>
    <t>H*Y or M22-Z22</t>
  </si>
  <si>
    <t>K22</t>
  </si>
  <si>
    <t>S22</t>
  </si>
  <si>
    <t>TY 2014-2015 Reciprocal Compensation Eligible Recovery Expense Calculations</t>
  </si>
  <si>
    <t>July 1, 2014 Rate</t>
  </si>
  <si>
    <t>Price Out with July 1, 2014 Rates and FY 2011 Units</t>
  </si>
  <si>
    <t>AB*C</t>
  </si>
  <si>
    <t>B-AC</t>
  </si>
  <si>
    <t>TY 2014-2015 Expected Demand</t>
  </si>
  <si>
    <t>(AD/B)*100</t>
  </si>
  <si>
    <t>AB*AF</t>
  </si>
  <si>
    <t>85.74% of FY 2011 Revenue</t>
  </si>
  <si>
    <t>.95*.95*.95*B</t>
  </si>
  <si>
    <t>AH-AG</t>
  </si>
  <si>
    <t>AI22</t>
  </si>
  <si>
    <t>AE22</t>
  </si>
  <si>
    <t>TY 2014-2015 Expected Revenue</t>
  </si>
  <si>
    <t>TY 2014-2015 Rec. Comp. Eligible Recovery Revenue</t>
  </si>
  <si>
    <t>D*(1-AB)</t>
  </si>
  <si>
    <t>TY 2014-2015 Expected MOU</t>
  </si>
  <si>
    <t>AC*AD</t>
  </si>
  <si>
    <t>TY 2014-2015 Expected Expense</t>
  </si>
  <si>
    <t>85.74% of FY 2011 Expense</t>
  </si>
  <si>
    <t>AF-AE</t>
  </si>
  <si>
    <t>AG28</t>
  </si>
  <si>
    <t>Difference</t>
  </si>
  <si>
    <t>Min P or G-((G-.005)/3); P; or Min P or G-AF34</t>
  </si>
  <si>
    <t>Note 4:  True-up calculated on a rate element by rate element basis requires input data in column X, but none in cell Z22.</t>
  </si>
  <si>
    <t>L-X</t>
  </si>
  <si>
    <t>G-X</t>
  </si>
  <si>
    <t>ARC True-Up for TY 2012-2013</t>
  </si>
  <si>
    <t>2014 True Up Final, Summary by Study Area, Column E</t>
  </si>
  <si>
    <t>TRS Increment True-Up for TY 2012-2013</t>
  </si>
  <si>
    <t>Regulatory-Fees Increment True-Up for TY 2012-2013</t>
  </si>
  <si>
    <t>NANPA Increment True-Up for TY 2012-2013</t>
  </si>
  <si>
    <t>Double Recovery Adjustment</t>
  </si>
  <si>
    <t>tariff a single composite rate.</t>
  </si>
  <si>
    <t>Note 5:  True-up calculated on an overall revenue basis requires input data in cell Z22, but none in column X.</t>
  </si>
  <si>
    <t xml:space="preserve">TY 2012-2013 Actual Realized Demand </t>
  </si>
  <si>
    <t>Sum of Columns P to Z</t>
  </si>
  <si>
    <t xml:space="preserve">Filing Date:  </t>
  </si>
  <si>
    <t>Filing Date (Note 1):</t>
  </si>
  <si>
    <t xml:space="preserve">Note 1:  Enter the filing date, filing entity, and transmittal number in column C, rows 1, 2, and 3, respectively.  This information then will be reflected in </t>
  </si>
  <si>
    <t>COSA (Note 1):</t>
  </si>
  <si>
    <t>Note 2:  Enter one rate element per line under the relevant category.  Insert rows as necessary.</t>
  </si>
  <si>
    <t>TY 2012-2013 Eligible Recovery (Note 2)</t>
  </si>
  <si>
    <t>Input (Note 2)</t>
  </si>
  <si>
    <t>TY 2012-2013 (Note 3)</t>
  </si>
  <si>
    <t>O74</t>
  </si>
  <si>
    <t xml:space="preserve">Note 4:  The shaded cells in this worksheet require new data, reflect new formulas or headings, or are new but unused cells.  </t>
  </si>
  <si>
    <t xml:space="preserve">Note 3:  The shaded cells in this worksheet require new data, reflect new formulas or headings, or are new but unused cells.  </t>
  </si>
  <si>
    <t>***END OFFICE ACCESS SERVICE***</t>
  </si>
  <si>
    <t>End Office Price-Out with 12/29/2011 Rates and FY 2011 Units</t>
  </si>
  <si>
    <t>FY 2011 Originating and Terminating End Office Units</t>
  </si>
  <si>
    <t>E*P</t>
  </si>
  <si>
    <t>Q74</t>
  </si>
  <si>
    <t>FY 2011 Originating and Terminating Local Switching MOU</t>
  </si>
  <si>
    <t xml:space="preserve">Input </t>
  </si>
  <si>
    <t>R*S</t>
  </si>
  <si>
    <t>U*V</t>
  </si>
  <si>
    <t>T or T+W or W</t>
  </si>
  <si>
    <t>AE*AF</t>
  </si>
  <si>
    <t>Sum of Col. AG</t>
  </si>
  <si>
    <t>If sufficient originating and terminating end office switching minute data are not available, divide this rate equally between originating and terminating elements.</t>
  </si>
  <si>
    <t>is proposing to tariff separate rates.  Otherwise, the target composite terminating end office rate will be reflected in column AD, row 17, for a carrier proposing to</t>
  </si>
  <si>
    <t>7/1/2014 Proposed Interstate Terminating End Office Rate</t>
  </si>
  <si>
    <t>intrastate jurisdictions, and the composite rate that is tariffed in both jurisdictions must equal the TY 2014-2015 Target Composite Terminating End Office Rate.</t>
  </si>
  <si>
    <t xml:space="preserve">decreased pursuant to the Commission’s rules for tariff-year 2014-2015, if separate terminating rates were to be filed. </t>
  </si>
  <si>
    <t xml:space="preserve">office rate is equal to the comparable 7/2/13 interstate terminating end office rate; or (2) effective July 1, 2014, these separate terminating rates would be equal after end office rates are </t>
  </si>
  <si>
    <t xml:space="preserve">A carrier is allowed to tariff a single composite terminating end office rate for both the interstate and the intrastate jurisdictions, if:  (1) each separate 7/2/13 intrastate terminating end </t>
  </si>
  <si>
    <t>7/3/2012 Proposed Rate</t>
  </si>
  <si>
    <t>7/2/2013 Proposed Rate</t>
  </si>
  <si>
    <t>Intrastate Price-Out with 7/3/2012 Proposed Rates and FY 2011 Units</t>
  </si>
  <si>
    <t>7/2/2013 Proposed Intrastate Rate</t>
  </si>
  <si>
    <t>Intrastate Price-Out with 7/2/2013 Proposed Rates and FY 2011 Units</t>
  </si>
  <si>
    <t>7/3/2012 Proposed Intrastate Rate</t>
  </si>
  <si>
    <t>July 3, 2012 Average Rate</t>
  </si>
  <si>
    <t>Price Out with July 3, 2012 Average Rates and FY 2011 Units</t>
  </si>
  <si>
    <t>July 2, 2013 Average Rate</t>
  </si>
  <si>
    <t>Price Out with July 2, 2013 Average Rates and FY 2011 Units</t>
  </si>
  <si>
    <t xml:space="preserve"> Intrastate Terminating End Office Fixed Rate at 7/2/2013 Level</t>
  </si>
  <si>
    <t>O22</t>
  </si>
  <si>
    <t>W22</t>
  </si>
  <si>
    <t>J28</t>
  </si>
  <si>
    <t>U28</t>
  </si>
  <si>
    <t>E7-E9</t>
  </si>
  <si>
    <t>G7-G9</t>
  </si>
  <si>
    <t>Note 9:  If a carrier chooses to tariff a single composite terminating end office rate, rather than separate terminating end office rates, it must do so for both the interstate and the</t>
  </si>
  <si>
    <t>Input (Notes 6, 7)</t>
  </si>
  <si>
    <t>Input (Note 11)</t>
  </si>
  <si>
    <t>Note 10:  If a carrier chooses to tariff a single composite terminating end office rate, rather than separate terminating end office rates, it must do so for both the interstate and the</t>
  </si>
  <si>
    <t>Note 11:  Proposed rates to be entered column U are the default transition rates set pursuant to the Commission’s rules.</t>
  </si>
  <si>
    <t xml:space="preserve">Note 8:  For interstate terminating end office access service, enter separate proposed end office rates in column AD on as many rows as needed, other than row 17, if the carrier </t>
  </si>
  <si>
    <t>Input (Note 7)</t>
  </si>
  <si>
    <t xml:space="preserve">Input from 2014 RoR ILEC Interstate Rates, column R, or 2014 RoR ILEC Interstate Rates, R18 (Notes 8 and 9) </t>
  </si>
  <si>
    <t xml:space="preserve">TY 2012-2013 Revenue </t>
  </si>
  <si>
    <t>Input (Notes 5 and 6)</t>
  </si>
  <si>
    <t>Note 6:  TY 2012-2013 revenue to be entered in cell Z22 must be based on default transition rates set pursuant to the Commission’s rules for that year and actual realized demand.</t>
  </si>
  <si>
    <t>End Office Originating and Terminating Revenue at 12/29/2011 Rates and FY 2011 Demand</t>
  </si>
  <si>
    <t xml:space="preserve">      AF32-AF33</t>
  </si>
  <si>
    <t>E*M or H74-N74</t>
  </si>
  <si>
    <t>Min(AC or AD) or Min(T or AD) or AD17 or T</t>
  </si>
  <si>
    <t xml:space="preserve">Note 7:  Enter intrastate terminating end office fixed rates in column AC only if a carrier proposes to tariff separate terminating end office rates, rather than a single composite terminating </t>
  </si>
  <si>
    <t xml:space="preserve">For a fixed originating and terminating rate, e.g., a per DS1 rate for a dedicated trunk port, divide the rate based on relative originating and terminating end office switching minutes.   </t>
  </si>
  <si>
    <t xml:space="preserve">end office rate, and had end office fixed rates in its tariffs on July 2, 2013. </t>
  </si>
  <si>
    <t>TY 2015-2016 Interstate Rate and Eligible Recovery Calculations</t>
  </si>
  <si>
    <t xml:space="preserve">TY 2013-2014 Actual Realized Units </t>
  </si>
  <si>
    <t>TY 2013-2014 Expected Units Less Actual Realized Units</t>
  </si>
  <si>
    <t>TY 2013-2014 Maximum Revenue</t>
  </si>
  <si>
    <t>TY 2013-2014 True-Up Revenue</t>
  </si>
  <si>
    <t>7/1/2015 Proposed Terminating End Office Rate</t>
  </si>
  <si>
    <t>TY 2015-2016</t>
  </si>
  <si>
    <t>TY 2015-2016 Expected Terminating End Office Units</t>
  </si>
  <si>
    <t>TY 2015-2016 Expected Maximum Terminating End Office Revenue</t>
  </si>
  <si>
    <t>7/1/2015 Proposed Rate Other Than Proposed Terminating End Office Rate</t>
  </si>
  <si>
    <t>TY 2015-2016 Expected Units Other Than Terminating End Office Units</t>
  </si>
  <si>
    <t>TY 2015-2016 Expected Maximum Revenue Other Than Terminating End Office Revenue</t>
  </si>
  <si>
    <t>TY 2015-2016 Total Expected Maximum Revenue</t>
  </si>
  <si>
    <t xml:space="preserve">Interstate True-up Adjustment </t>
  </si>
  <si>
    <t>.95*.95*.95*.95</t>
  </si>
  <si>
    <t>L7*L8</t>
  </si>
  <si>
    <t>Sum of Col. AI</t>
  </si>
  <si>
    <t>L9-L10+L11</t>
  </si>
  <si>
    <t>TY Target Composite Terminating End Office Rate</t>
  </si>
  <si>
    <t>TY Expected Maximum Terminating End Office Revenue</t>
  </si>
  <si>
    <t>TY Expected Terminating Local Switching MOU</t>
  </si>
  <si>
    <t>TY Effective Composite Terminating End Office Rate (to determine compliance)</t>
  </si>
  <si>
    <t>E*J</t>
  </si>
  <si>
    <t>W7</t>
  </si>
  <si>
    <t xml:space="preserve">W6/W7 </t>
  </si>
  <si>
    <t xml:space="preserve"> Y6/Y7</t>
  </si>
  <si>
    <t xml:space="preserve">T74 </t>
  </si>
  <si>
    <t xml:space="preserve">W10/W11 </t>
  </si>
  <si>
    <t>AE74</t>
  </si>
  <si>
    <t xml:space="preserve"> Y10/Y11</t>
  </si>
  <si>
    <t>J-Y</t>
  </si>
  <si>
    <t>E*Z or K74-AA74</t>
  </si>
  <si>
    <t>AF*AG</t>
  </si>
  <si>
    <t>AE or AE+AH or AH</t>
  </si>
  <si>
    <t xml:space="preserve">W8-((W8-.005)/3) or W8 </t>
  </si>
  <si>
    <t>Note 5:  True-up calculated on a rate element by rate element basis requires input data in column L, but none in cell N74.</t>
  </si>
  <si>
    <t>Note 6:  True-up calculated on an overall revenue basis requires input data in cell N74, but none in column L.</t>
  </si>
  <si>
    <t>Note 7:  TY 2012-2013 maximum revenue to be entered in cell N74 must be based on default transition rates set pursuant to the Commission’s rules for that year and actual realized demand.</t>
  </si>
  <si>
    <t>Note 8:  Proposed rates to be entered in column R are the default transition rates set pursuant to the Commission’s rules.</t>
  </si>
  <si>
    <t>Note 9:  For terminating end office access service, enter separate proposed end office rates in column R on as many rows as needed, other than row 18, if the carrier is proposing</t>
  </si>
  <si>
    <t xml:space="preserve"> to tariff separate rates.  Otherwise, the target composite terminating end office rate will be reflected in column R, row 18, for a carrier proposing to tariff a single composite rate.</t>
  </si>
  <si>
    <t>Note 17:  If a carrier chooses to tariff a single composite terminating end office rate, rather than separate terminating end office rates, it must do so for both the interstate and the</t>
  </si>
  <si>
    <t>Input (Note 12)</t>
  </si>
  <si>
    <t>Input (Notes 13, 14)</t>
  </si>
  <si>
    <t>Input (Note 18)</t>
  </si>
  <si>
    <t>Note 12:  True-up calculated on a rate element by rate element basis requires input data in column Y, but none in cell AA74.</t>
  </si>
  <si>
    <t>Note 13:  True-up calculated on an overall revenue basis requires input data in cell AA74, but none in column Y.</t>
  </si>
  <si>
    <t>Note 14:  TY 2013-2014 maximum revenue to be entered in cell AA74 must be based on default transition rates set pursuant to the Commission’s rules for that year and actual realized demand.</t>
  </si>
  <si>
    <t>Note 15:  Proposed rates to be entered in column AC are the default transition rates set pursuant to the Commission’s rules.</t>
  </si>
  <si>
    <t>Note 16:  For terminating end office access service, enter separate proposed end office rates in column AC on as many rows as needed, other than row 18, if the carrier is proposing</t>
  </si>
  <si>
    <t xml:space="preserve"> to tariff separate rates.  Otherwise, the target composite terminating end office rate will be reflected in column AC, row 18, for a carrier proposing to tariff a single composite rate.</t>
  </si>
  <si>
    <t>intrastate jurisdictions, and the composite rate that is tariffed in both jurisdictions must equal the TY 2015-2016 Target Composite Terminating End Office Rate.</t>
  </si>
  <si>
    <t>Note 18:  Proposed rates to be entered column AF are the default transition rates set pursuant to the Commission’s rules.</t>
  </si>
  <si>
    <t xml:space="preserve">decreased pursuant to the Commission’s rules for tariff-year 2015-2016, if separate terminating rates were to be filed. </t>
  </si>
  <si>
    <t xml:space="preserve">Intrastate True-up Adjustment </t>
  </si>
  <si>
    <t xml:space="preserve">TY 2013-2014 Actual Realized Intrastate Units </t>
  </si>
  <si>
    <t>TY 2013-2014 Expected Intrastate Units Less Actual Realized Intrastate Units</t>
  </si>
  <si>
    <t>TY 2013-2014 Maximum Intrastate Revenue</t>
  </si>
  <si>
    <t>TY 2013-2014 True-Up Intrastate Revenue</t>
  </si>
  <si>
    <t>Input (Note 10)</t>
  </si>
  <si>
    <t>W-AH</t>
  </si>
  <si>
    <t>TY 2015-2016 Intrastate Rate and Eligible Recovery Calculations</t>
  </si>
  <si>
    <t>7/1/2015 Proposed Interstate Terminating End Office Rate</t>
  </si>
  <si>
    <t>7/1/2015 Proposed Intrastate Rate</t>
  </si>
  <si>
    <t>TY 2015-2016 Expected Intrastate Units</t>
  </si>
  <si>
    <t>TY 2015-2016 Expected Maximum Intrastate Revenue</t>
  </si>
  <si>
    <t>Min(AE or AL) or AL17 or AE</t>
  </si>
  <si>
    <t>AM*AN</t>
  </si>
  <si>
    <t>Sum of Col. AO</t>
  </si>
  <si>
    <t>.95*.95*.95*.95*M7</t>
  </si>
  <si>
    <t>AK69</t>
  </si>
  <si>
    <t>M8-M9+M10</t>
  </si>
  <si>
    <t>Note 4:  True-up calculated on a rate element by rate element basis requires input data in column Y, but none in cell AA69.</t>
  </si>
  <si>
    <t>Note 5:  True-up calculated on an overall revenue basis requires input data in cell AA69, but none in column Y.</t>
  </si>
  <si>
    <t>Note 6:  TY 2012-2013 maximum revenue to be entered in cell AA69 must be based on default transition rates set pursuant to the Commission’s rules for that year and actual realized demand.</t>
  </si>
  <si>
    <t>Note 10:  True-up calculated on a rate element by rate element basis requires input data in column AH, but none in cell AJ69.</t>
  </si>
  <si>
    <t>Note 11:  True-up calculated on an overall revenue basis requires input data in cell AJ69, but none in column AH.</t>
  </si>
  <si>
    <t>Note 12:  TY 2013-2014 maximum revenue to be entered in cell AJ69 must be based on default transition rates set pursuant to the Commission’s rules for that year and actual realized demand.</t>
  </si>
  <si>
    <t>Input (Notes 5, 6)</t>
  </si>
  <si>
    <t xml:space="preserve">L*Z or R69-AA69 </t>
  </si>
  <si>
    <t>Input (Notes 11, 12)</t>
  </si>
  <si>
    <t xml:space="preserve">T*AI or X69-AJ69 </t>
  </si>
  <si>
    <t xml:space="preserve">Input from 2015 RoR ILEC Interstate Rates, column AC, or 2015 RoR ILEC Interstate Rates, AC18 (Notes 13, 14) </t>
  </si>
  <si>
    <t>Note 14:  If a carrier chooses to tariff a single composite terminating end office rate, rather than separate terminating end office rates, it must do so for both the interstate and the</t>
  </si>
  <si>
    <t xml:space="preserve">Note 13:  For interstate terminating end office access service, enter separate proposed end office rates in column AL on as many rows as needed, other than row 17, if the carrier </t>
  </si>
  <si>
    <t>is proposing to tariff separate rates.  Otherwise, the target composite terminating end office rate will be reflected in column AL, row 17, for a carrier proposing to</t>
  </si>
  <si>
    <t xml:space="preserve">A carrier is allowed to tariff a single composite terminating end office rate for both the interstate and the intrastate jurisdictions, if:  (1) each separate 7/1/14 intrastate terminating end </t>
  </si>
  <si>
    <t xml:space="preserve">office rate is equal to the comparable 7/1/14 interstate terminating end office rate; or (2) effective July 1, 2015, these separate terminating rates would be equal after end office rates are </t>
  </si>
  <si>
    <t xml:space="preserve">TY 2013-2014 Actual Realized Demand </t>
  </si>
  <si>
    <t>TY 2013-2014 Expected Demand Less Actual Realized Demand</t>
  </si>
  <si>
    <t>TY 2013-2014 Reciprocal Compensation Rate and Eligible Recovery Revenue Calculations</t>
  </si>
  <si>
    <t>TY 2014-2015 Reciprocal Compensation Rate and Eligible Recovery Revenue Calculations</t>
  </si>
  <si>
    <t>TY 2015-2016 Reciprocal Compensation Rate and Eligible Recovery Revenue Calculations</t>
  </si>
  <si>
    <t>T-AJ</t>
  </si>
  <si>
    <t xml:space="preserve">TY 2013-2014 Revenue </t>
  </si>
  <si>
    <t>P*AK or U22-AL22</t>
  </si>
  <si>
    <t>July 1, 2015 Rate</t>
  </si>
  <si>
    <t xml:space="preserve">      AK32-AK33</t>
  </si>
  <si>
    <t>Target Composite Terminating End Office Rate</t>
  </si>
  <si>
    <t>Interstate Composite Terminating End Office Rate Decrease</t>
  </si>
  <si>
    <t>Price Out with July 1, 2015 Rates and FY 2011 Units</t>
  </si>
  <si>
    <t>AN*C</t>
  </si>
  <si>
    <t>B-AO</t>
  </si>
  <si>
    <t>TY 2015-2016 Expected Demand</t>
  </si>
  <si>
    <t>(AP/B)*100</t>
  </si>
  <si>
    <t>TY 2015-2016 Expected Revenue</t>
  </si>
  <si>
    <t>AN*AR</t>
  </si>
  <si>
    <t>81.45% of FY 2011 Revenue</t>
  </si>
  <si>
    <t>.95^4*B</t>
  </si>
  <si>
    <t>TY 2015-2016 Rec. Comp. Eligible Recovery Revenue</t>
  </si>
  <si>
    <t>AT-AS</t>
  </si>
  <si>
    <t xml:space="preserve">TY 2013-2014 Actual Realized MOU </t>
  </si>
  <si>
    <t>TY 2013-2014 Expected MOU Less Actual Realized MOU</t>
  </si>
  <si>
    <t>TY 2013-2014 Expense</t>
  </si>
  <si>
    <t>Q*AK or S-AL</t>
  </si>
  <si>
    <t>AQ22</t>
  </si>
  <si>
    <t>D*(1-AN)</t>
  </si>
  <si>
    <t>TY 2015-2016 Expected MOU</t>
  </si>
  <si>
    <t>TY 2015-2016 Expected Expense</t>
  </si>
  <si>
    <t>AO*AP</t>
  </si>
  <si>
    <t>AR-AQ</t>
  </si>
  <si>
    <t>AU22</t>
  </si>
  <si>
    <t>AM22</t>
  </si>
  <si>
    <t>AS28</t>
  </si>
  <si>
    <t>AM28</t>
  </si>
  <si>
    <t>K7+K8-K9-K10</t>
  </si>
  <si>
    <t>TY 2014-2015 Rec. Comp. Eligible Recovery Expense</t>
  </si>
  <si>
    <t>TY 2013-2014 True-Up Expense</t>
  </si>
  <si>
    <t>Input (Note 8)</t>
  </si>
  <si>
    <t>Input (Notes 9 and 10)</t>
  </si>
  <si>
    <t>Note 8:  True-up calculated on a rate element by rate element basis requires input data in column AJ, but none in cell AL22.</t>
  </si>
  <si>
    <t>Note 9:  True-up calculated on an overall revenue basis requires input data in cell AL22, but none in column AJ.</t>
  </si>
  <si>
    <t>Note 10:  TY 2013-2014 revenue to be entered in cell AL22 must be based on default transition rates set pursuant to the Commission’s rules for that year and actual realized demand.</t>
  </si>
  <si>
    <t xml:space="preserve">TY 2013-2014 Eligible Recovery </t>
  </si>
  <si>
    <t xml:space="preserve">TY 2014-2015 Eligible Recovery </t>
  </si>
  <si>
    <t xml:space="preserve">Note 4:  Enter an adjustment to eligible recovery to prevent double recovery as a negative number in this column. </t>
  </si>
  <si>
    <t>ARC True-Up for TY 2013-2014</t>
  </si>
  <si>
    <t>2015 True Up Final, Summary by Study Area, Column E</t>
  </si>
  <si>
    <t>TRS Increment True-Up for TY 2013-2014</t>
  </si>
  <si>
    <t>Regulatory-Fees Increment True-Up for TY 2013-2014</t>
  </si>
  <si>
    <t>NANPA Increment True-Up for TY 2013-2014</t>
  </si>
  <si>
    <t>AH+AI+AJ+AK+AN+AO+AP-AQ</t>
  </si>
  <si>
    <t>Sum of Columns AB to AL</t>
  </si>
  <si>
    <t>AM+AS</t>
  </si>
  <si>
    <t>AR-AM or 0</t>
  </si>
  <si>
    <t>MIN(|AR| or |SUM(AB to AL)|) or 0</t>
  </si>
  <si>
    <t>Total Eligible Recovery After True-Up Excluding Unrecoverable True-Up Revenue (Note 5)</t>
  </si>
  <si>
    <t>Note 5:  Unrecoverable true-up revenue is the true-up revenue that is otherwise not recoverable in the true-up tariff period because the carrier has negative eligible recovery (calculated</t>
  </si>
  <si>
    <t xml:space="preserve">before the true-up and by retaining the negative number) in that period.  </t>
  </si>
  <si>
    <t>Y9 or Input (Notes 15, 16, 17)</t>
  </si>
  <si>
    <t>W9 or Input (Notes 8, 9, 10)</t>
  </si>
  <si>
    <t>TY 2015-2016 Rec. Comp. Eligible Recovery Expense</t>
  </si>
  <si>
    <t>TY 2012-2013 Reciprocal Compensation Rate and Eligible Recovery Revenue Calculations</t>
  </si>
  <si>
    <t>TY 2015-2016 Reciprocal Compensation Eligible Recovery Expense Calculations</t>
  </si>
  <si>
    <t>R-AJ</t>
  </si>
  <si>
    <t>Total Eligible Recovery After True-Up Including Otherwise Unrecoverable True-Up Revenue (Note 6)</t>
  </si>
  <si>
    <t>TY 2013-2014 Unrecoverable True-Up Revenue</t>
  </si>
  <si>
    <t>TY 2013-2014 Eligible Recovery Refund (Note 7)</t>
  </si>
  <si>
    <t xml:space="preserve">Note 6:  The otherwise unrecoverable true-up revenue is treated as eligible recovery in the true-up tariff period.  </t>
  </si>
  <si>
    <t>trued up.</t>
  </si>
  <si>
    <t xml:space="preserve">that is not offset by eligible recovery (calculated before the true-up) in the true-up period, and is otherwise the amount of overrecovery of eligible recovery in the period being </t>
  </si>
  <si>
    <t>AB74</t>
  </si>
  <si>
    <t>Interstate Revenue True-Up for TY 2013-2014</t>
  </si>
  <si>
    <t xml:space="preserve">Intrastate Revenue True-Up for TY 2013-2014 </t>
  </si>
  <si>
    <t>Recip. Comp. Revenue True-Up for TY 2013-2014</t>
  </si>
  <si>
    <t xml:space="preserve">Recip. Comp. Expense True-Up for TY 2013-2014 </t>
  </si>
  <si>
    <t xml:space="preserve">Total True-Up for TY 2013-2014 </t>
  </si>
  <si>
    <t>81.45% of FY 2011 Expense</t>
  </si>
  <si>
    <t>Interstate (After True-Up)</t>
  </si>
  <si>
    <t>Net Rec. Comp. (After True-Up)</t>
  </si>
  <si>
    <t>Total Eligible Recovery After True-Up</t>
  </si>
  <si>
    <t>Intrastate (After True-Up)</t>
  </si>
  <si>
    <t>.005+((Y8-.005)/3) or Y8</t>
  </si>
  <si>
    <t>TY 2016-2017 Interstate Rate and Eligible Recovery Calculations</t>
  </si>
  <si>
    <t xml:space="preserve">TY 2014-2015 Actual Realized Terminating End Office Units </t>
  </si>
  <si>
    <t>TY 2014-2015 Expected Terminating End Office Units Less Actual Realized Units</t>
  </si>
  <si>
    <t>S-AJ</t>
  </si>
  <si>
    <t>TY 2014-2015 Actual Realized Units Other Than Terminating End Office Units</t>
  </si>
  <si>
    <t>TY 2014-2015 Expected  Units Other Than Terminating End Office Units Less Actual Realized Units</t>
  </si>
  <si>
    <t>V-AL</t>
  </si>
  <si>
    <t>TY 2014-2015 Maximum Revenue</t>
  </si>
  <si>
    <t>TY 2014-2015 True-Up Revenue</t>
  </si>
  <si>
    <t>R*AK or (R*AK)+(U*AM) or U*AM or (T74+W74)-AN74</t>
  </si>
  <si>
    <t>7/1/2016 Proposed Terminating End Office Rate</t>
  </si>
  <si>
    <t>TY 2016-2017</t>
  </si>
  <si>
    <t>AA6/AA7</t>
  </si>
  <si>
    <t>.005 or AA8</t>
  </si>
  <si>
    <t>AP*AQ</t>
  </si>
  <si>
    <t>AR74</t>
  </si>
  <si>
    <t>AA10/AA11</t>
  </si>
  <si>
    <t>7/1/2016 Proposed Rate Other Than Proposed Terminating End Office Rate</t>
  </si>
  <si>
    <t>TY 2016-2017 Expected Units Other Than Terminating End Office Units</t>
  </si>
  <si>
    <t>TY 2016-2017 Expected Maximum Revenue Other Than Terminating End Office Revenue</t>
  </si>
  <si>
    <t>AS*AT</t>
  </si>
  <si>
    <t>TY 2016-2017 Total Expected Maximum Revenue</t>
  </si>
  <si>
    <t>AR or AR+AU or AU</t>
  </si>
  <si>
    <t>.95*^5</t>
  </si>
  <si>
    <t>N7*N8</t>
  </si>
  <si>
    <t>Sum of Col. AV</t>
  </si>
  <si>
    <t>AO74</t>
  </si>
  <si>
    <t>N9-N10+N11</t>
  </si>
  <si>
    <t>Input (Note 19)</t>
  </si>
  <si>
    <t>Note 19:  True-up calculated on a rate element by rate element basis requires input data in columns AJ and AL, but none in cell AN74.</t>
  </si>
  <si>
    <t>Note 20:  True-up calculated on an overall revenue basis requires input data in cell AN74, but none in columns AJ and AL.</t>
  </si>
  <si>
    <t>Note 21:  TY 2014-2015 maximum revenue to be entered in cell AN74 must be based on default transition rates set pursuant to the Commission’s rules for that year and actual realized demand.</t>
  </si>
  <si>
    <t>Input (Notes 20, 21)</t>
  </si>
  <si>
    <t>Note 22:  Proposed rates to be entered in column AP are the default transition rates set pursuant to the Commission’s rules.</t>
  </si>
  <si>
    <t>Note 23:  For terminating end office access service, enter separate proposed end office rates in column AP on as many rows as needed, other than row 18, if the carrier is proposing</t>
  </si>
  <si>
    <t xml:space="preserve"> to tariff separate rates.  Otherwise, the target composite terminating end office rate will be reflected in column AP, row 18, for a carrier proposing to tariff a single composite rate.</t>
  </si>
  <si>
    <t>Note 24:  If a carrier chooses to tariff a single composite terminating end office rate, rather than separate terminating end office rates, it must do so for both the interstate and the</t>
  </si>
  <si>
    <t>intrastate jurisdictions, and the composite rate that is tariffed in both jurisdictions must equal the TY 2016-2017 Target Composite Terminating End Office Rate.</t>
  </si>
  <si>
    <t xml:space="preserve">A carrier is allowed to tariff a single composite terminating end office rate for both the interstate and the intrastate jurisdictions, if:  (1) each separate 7/1/15 intrastate terminating end </t>
  </si>
  <si>
    <t xml:space="preserve">office rate is equal to the comparable 7/1/15 interstate terminating end office rate; or (2) effective July 1, 2016, these separate terminating rates would be equal after end office rates are </t>
  </si>
  <si>
    <t xml:space="preserve">decreased pursuant to the Commission’s rules for tariff-year 2016-2017, if separate terminating rates were to be filed. </t>
  </si>
  <si>
    <t>AA9 or Input (Notes 22, 23, 24)</t>
  </si>
  <si>
    <t>Input (Note 25)</t>
  </si>
  <si>
    <t>Note 25:  Proposed rates to be entered column AS are the default transition rates set pursuant to the Commission’s rules.</t>
  </si>
  <si>
    <t xml:space="preserve">TY 2014-2015 Actual Realized Intrastate Units </t>
  </si>
  <si>
    <t>AF-AP</t>
  </si>
  <si>
    <t>TY 2014-2015 Expected Intrastate Units Less Actual Realized Intrastate Units</t>
  </si>
  <si>
    <t>TY 2016-2017 Intrastate Rate and Eligible Recovery Calculations</t>
  </si>
  <si>
    <t>TY 2014-2015 Maximum Intrastate Revenue</t>
  </si>
  <si>
    <t>TY 2014-2015 True-Up Intrastate Revenue</t>
  </si>
  <si>
    <t>---</t>
  </si>
  <si>
    <t xml:space="preserve">AE*AQ or AG69-AR69 </t>
  </si>
  <si>
    <t>7/1/2016 Proposed Interstate Terminating End Office Rate</t>
  </si>
  <si>
    <t>7/1/2016 Proposed Intrastate Rate</t>
  </si>
  <si>
    <t>Min(AM or AT) or AT17 or AM</t>
  </si>
  <si>
    <t>TY 2016-2017 Expected Intrastate Units</t>
  </si>
  <si>
    <t>AU*AV</t>
  </si>
  <si>
    <t>.95^5*O7</t>
  </si>
  <si>
    <t>TY 2016-2017 Expected Maximum Intrastate Revenue</t>
  </si>
  <si>
    <t>Sum of Col. AW</t>
  </si>
  <si>
    <t>O8-O9+O10</t>
  </si>
  <si>
    <t>AS69</t>
  </si>
  <si>
    <t>Input (Note 15)</t>
  </si>
  <si>
    <t>Note 15:  True-up calculated on a rate element by rate element basis requires input data in column AP, but none in cell AR69.</t>
  </si>
  <si>
    <t>Note 16:  True-up calculated on an overall revenue basis requires input data in cell AR69, but none in column AP.</t>
  </si>
  <si>
    <t>Input (Notes 16, 17)</t>
  </si>
  <si>
    <t>Note 17:  TY 2013-2014 maximum revenue to be entered in cell AR69 must be based on default transition rates set pursuant to the Commission’s rules for that year and actual realized demand.</t>
  </si>
  <si>
    <t xml:space="preserve">Input from 2016 RoR ILEC Interstate Rates, column AP, or 2016 RoR ILEC Interstate Rates, AP18 (Notes 18, 19) </t>
  </si>
  <si>
    <t xml:space="preserve">Note 18:  For interstate terminating end office access service, enter separate proposed end office rates in column AL on as many rows as needed, other than row 17, if the carrier </t>
  </si>
  <si>
    <t>Note 19:  If a carrier chooses to tariff a single composite terminating end office rate, rather than separate terminating end office rates, it must do so for both the interstate and the</t>
  </si>
  <si>
    <t xml:space="preserve">TY 2014-2015 Actual Realized Demand </t>
  </si>
  <si>
    <t>TY 2016-2017 Reciprocal Compensation Rate and Eligible Recovery Revenue Calculations</t>
  </si>
  <si>
    <t>TY 2014-2015 Expected Demand Less Actual Realized Demand</t>
  </si>
  <si>
    <t>AF-AV</t>
  </si>
  <si>
    <t xml:space="preserve">TY 2014-2015 Revenue </t>
  </si>
  <si>
    <t>AB*AW or AG22-AX22</t>
  </si>
  <si>
    <t>July 1, 2016 Rate</t>
  </si>
  <si>
    <t>Min AB or .005+((G-.005)/3); AB; or Min AB or G-AK34</t>
  </si>
  <si>
    <t xml:space="preserve">      AP32-AP33</t>
  </si>
  <si>
    <t>Min AN or .005; AN; or Min AN or G-AP34</t>
  </si>
  <si>
    <t>Price Out with July 1, 2016 Rates and FY 2011 Units</t>
  </si>
  <si>
    <t>AZ*C</t>
  </si>
  <si>
    <t>B-BA</t>
  </si>
  <si>
    <t>(BB/B)*100</t>
  </si>
  <si>
    <t>TY 2016-2017 Expected Demand</t>
  </si>
  <si>
    <t>TY 2016-2017 Expected Revenue</t>
  </si>
  <si>
    <t>AZ*BD</t>
  </si>
  <si>
    <t>77.38% of FY 2011 Revenue</t>
  </si>
  <si>
    <t>.95^5*B</t>
  </si>
  <si>
    <t>TY 2016-2017 Rec. Comp. Eligible Recovery Revenue</t>
  </si>
  <si>
    <t>BF-BE</t>
  </si>
  <si>
    <t>TY 2016-2017 Reciprocal Compensation Eligible Recovery Expense Calculations</t>
  </si>
  <si>
    <t xml:space="preserve">TY 2014-2015 Actual Realized MOU </t>
  </si>
  <si>
    <t>TY 2014-2015 Expected MOU Less Actual Realized MOU</t>
  </si>
  <si>
    <t>AE-AV</t>
  </si>
  <si>
    <t>TY 2014-2015 Expense</t>
  </si>
  <si>
    <t>TY 2014-2015 True-Up Expense</t>
  </si>
  <si>
    <t>AC*AW or AE-AX</t>
  </si>
  <si>
    <t>BC22</t>
  </si>
  <si>
    <t>TY 2016-2017 Expected MOU</t>
  </si>
  <si>
    <t>TY 2016-2017 Expected Expense</t>
  </si>
  <si>
    <t>BA*BB</t>
  </si>
  <si>
    <t>77.38% of FY 2011 Expense</t>
  </si>
  <si>
    <t>BD-BC</t>
  </si>
  <si>
    <t>TY 2016-2017 Rec. Comp. Eligible Recovery Expense</t>
  </si>
  <si>
    <t>BG22</t>
  </si>
  <si>
    <t>AY22</t>
  </si>
  <si>
    <t>BE28</t>
  </si>
  <si>
    <t>AY28</t>
  </si>
  <si>
    <t>M7+M8-M9-M10</t>
  </si>
  <si>
    <t>Note 12:  True-up calculated on a rate element by rate element basis requires input data in column AV, but none in cell AX22.</t>
  </si>
  <si>
    <t>Note 13:  True-up calculated on an overall revenue basis requires input data in cell AX22, but none in column AV.</t>
  </si>
  <si>
    <t>Input (Notes 13 and 14)</t>
  </si>
  <si>
    <t>2016 True Up Final, Summary by Study Area, Column E</t>
  </si>
  <si>
    <t>ARC True-Up for TY 2014-2015</t>
  </si>
  <si>
    <t>TRS Increment True-Up for TY 2014-2015</t>
  </si>
  <si>
    <t>Regulatory-Fees Increment True-Up for TY 2014-2015</t>
  </si>
  <si>
    <t>NANPA Increment True-Up for TY 2014-2015</t>
  </si>
  <si>
    <t>Interstate Revenue True-Up for TY 2014-2015</t>
  </si>
  <si>
    <t xml:space="preserve">Intrastate Revenue True-Up for TY 2014-2015 </t>
  </si>
  <si>
    <t>Recip. Comp. Revenue True-Up for TY 2014-2015</t>
  </si>
  <si>
    <t xml:space="preserve">Recip. Comp. Expense True-Up for TY 2014-2015 </t>
  </si>
  <si>
    <t>BB+BC+BD+BE+BH+BI+BJ-BK</t>
  </si>
  <si>
    <t xml:space="preserve">Total True-Up for TY 2014-2015 </t>
  </si>
  <si>
    <t>TY 2014-2015 Unrecoverable True-Up Revenue</t>
  </si>
  <si>
    <t>Sum of Columns AV to BF</t>
  </si>
  <si>
    <t>BL-BG-BF or 0</t>
  </si>
  <si>
    <t>BG+BM</t>
  </si>
  <si>
    <t>MIN(|BL| or |SUM(AV to BF)|) or 0</t>
  </si>
  <si>
    <t xml:space="preserve">TY 2015-2016 Eligible Recovery </t>
  </si>
  <si>
    <t xml:space="preserve">TY 2013-2014 </t>
  </si>
  <si>
    <t>TY 2013-2014</t>
  </si>
  <si>
    <t>0/0/0000</t>
  </si>
  <si>
    <t>TY 2016-2017 Expected Terminating End Office Units</t>
  </si>
  <si>
    <t>TY 2016-2017 Expected Maximum Terminating End Office Revenue</t>
  </si>
  <si>
    <t>TY 2017-2018 Interstate Rate and Eligible Recovery Calculations</t>
  </si>
  <si>
    <t xml:space="preserve">TY 2015-2016 Actual Realized Terminating End Office Units </t>
  </si>
  <si>
    <t>Input (Note 26)</t>
  </si>
  <si>
    <t>TY 2015-2016 Actual Realized Units Other Than Terminating End Office Units</t>
  </si>
  <si>
    <t>TY 2015-2016 Expected Terminating End Office Units Less Actual Realized Units</t>
  </si>
  <si>
    <t>AD-AW</t>
  </si>
  <si>
    <t>Note 26:  True-up calculated on a rate element by rate element basis requires input data in columns AW and AY, but none in cell BA74.</t>
  </si>
  <si>
    <t>TY 2015-2016 Expected  Units Other Than Terminating End Office Units Less Actual Realized Units</t>
  </si>
  <si>
    <t>AG-AY</t>
  </si>
  <si>
    <t>TY 2015-2016 Maximum Revenue</t>
  </si>
  <si>
    <t>Input (Notes 27, 28)</t>
  </si>
  <si>
    <t>Note 27:  True-up calculated on an overall revenue basis requires input data in cell BA74, but none in columns AW and AY.</t>
  </si>
  <si>
    <t>Note 28:  TY 2015-2016 maximum revenue to be entered in cell BA74 must be based on default transition rates set pursuant to the Commission’s rules for that year and actual realized demand.</t>
  </si>
  <si>
    <t>TY 2015-2016 True-Up Revenue</t>
  </si>
  <si>
    <t>AC*AX or (AC*AX)+(AF*AZ) or AF*AZ or (AE74+AH74)-BA74</t>
  </si>
  <si>
    <t>TY 2017-2018</t>
  </si>
  <si>
    <t>BE74</t>
  </si>
  <si>
    <t>AC10/AC11</t>
  </si>
  <si>
    <t>.0007+(.005-.0007)*2/3 or AA9</t>
  </si>
  <si>
    <t>Note 31:  If a carrier chooses to tariff a single composite terminating end office rate, rather than separate terminating end office rates, it must do so for both the interstate and the</t>
  </si>
  <si>
    <t>7/1/2017 Proposed Terminating End Office Rate</t>
  </si>
  <si>
    <t>Note 29:  Proposed rates to be entered in column BC are the default transition rates set pursuant to the Commission’s rules.</t>
  </si>
  <si>
    <t>Note 30:  For terminating end office access service, enter separate proposed end office rates in column BC on as many rows as needed, other than row 18, if the carrier is proposing</t>
  </si>
  <si>
    <t xml:space="preserve"> to tariff separate rates.  Otherwise, the target composite terminating end office rate will be reflected in column BC, row 18, for a carrier proposing to tariff a single composite rate.</t>
  </si>
  <si>
    <t>intrastate jurisdictions, and the composite rate that is tariffed in both jurisdictions must equal the TY 2017-2018 Target Composite Terminating End Office Rate.</t>
  </si>
  <si>
    <t>TY 2017-2018 Expected Terminating End Office Units</t>
  </si>
  <si>
    <t>TY 2017-2018 Expected Maximum Terminating End Office Revenue</t>
  </si>
  <si>
    <t>AC9 or Input (Notes 29, 30, 31)</t>
  </si>
  <si>
    <t>Input (Note 32)</t>
  </si>
  <si>
    <t>Note 32:  Proposed rates to be entered column BF are the default transition rates set pursuant to the Commission’s rules.</t>
  </si>
  <si>
    <t>7/1/2017 Proposed Rate Other Than Proposed Terminating End Office Rate</t>
  </si>
  <si>
    <t>TY 2017-2018 Expected Units Other Than Terminating End Office Units</t>
  </si>
  <si>
    <t>TY 2017-2018 Expected Maximum Revenue Other Than Terminating End Office Revenue</t>
  </si>
  <si>
    <t>TY 2017-2018 Total Expected Maximum Revenue</t>
  </si>
  <si>
    <t>BC*BD</t>
  </si>
  <si>
    <t>BF*BG</t>
  </si>
  <si>
    <t>BE or BE+BH or BH</t>
  </si>
  <si>
    <t>.95*^6</t>
  </si>
  <si>
    <t>BC7*BC8</t>
  </si>
  <si>
    <t>BI74</t>
  </si>
  <si>
    <t>BC9-BC10+BC11</t>
  </si>
  <si>
    <t>BB74</t>
  </si>
  <si>
    <t xml:space="preserve">TY 2016-2017 </t>
  </si>
  <si>
    <t>Interstate Composite Terminating End Office Rate Calculations (Note 4)</t>
  </si>
  <si>
    <t xml:space="preserve">TY 2015-2016 Actual Realized Intrastate Units </t>
  </si>
  <si>
    <t>Input (Note 20)</t>
  </si>
  <si>
    <t>Input (Notes 21, 22)</t>
  </si>
  <si>
    <t>Note 20:  True-up calculated on a rate element by rate element basis requires input data in column AX, but none in cell AZ69.</t>
  </si>
  <si>
    <t>Note 21:  True-up calculated on an overall revenue basis requires input data in cell AZ69, but none in column AX.</t>
  </si>
  <si>
    <t>Note 22:  TY 2015-2016 maximum revenue to be entered in cell AZ69 must be based on default transition rates set pursuant to the Commission’s rules for that year and actual realized demand.</t>
  </si>
  <si>
    <t>TY 2015-2016 Expected Intrastate Units Less Actual Realized Intrastate Units</t>
  </si>
  <si>
    <t>AN-AX</t>
  </si>
  <si>
    <t>TY 2015-2016 Maximum Intrastate Revenue</t>
  </si>
  <si>
    <t>TY 2015-2016 True-Up Intrastate Revenue</t>
  </si>
  <si>
    <t xml:space="preserve">AM*AY or AO69-AZ69 </t>
  </si>
  <si>
    <t>7/1/2017 Proposed Interstate Terminating End Office Rate</t>
  </si>
  <si>
    <t xml:space="preserve">Note 23:  For interstate terminating end office access service, enter separate proposed end office rates in column BB on as many rows as needed, other than row 17, if the carrier </t>
  </si>
  <si>
    <t>is proposing to tariff separate rates.  Otherwise, the target composite terminating end office rate will be reflected in column BB, row 17, for a carrier proposing to</t>
  </si>
  <si>
    <t>7/1/2017 Proposed Intrastate Rate</t>
  </si>
  <si>
    <t>Min(AU or BB) or BB17 or AU</t>
  </si>
  <si>
    <t>TY 2017-2018 Expected Intrastate Units</t>
  </si>
  <si>
    <t>TY 2017-2018 Expected Maximum Intrastate Revenue</t>
  </si>
  <si>
    <t>.95^6*Q7</t>
  </si>
  <si>
    <t>Sum of Col. BE</t>
  </si>
  <si>
    <t>BA69</t>
  </si>
  <si>
    <t>TY 2017-2018 Intrastate Rate and Eligible Recovery Calculations</t>
  </si>
  <si>
    <t>Q8-Q9+Q10</t>
  </si>
  <si>
    <t>TY 2017-2018 Reciprocal Compensation Rate and Eligible Recovery Revenue Calculations</t>
  </si>
  <si>
    <t xml:space="preserve">TY 2015-2016 Actual Realized Demand </t>
  </si>
  <si>
    <t>Input (Note 16)</t>
  </si>
  <si>
    <t>TY 2015-2016 Expected Demand Less Actual Realized Demand</t>
  </si>
  <si>
    <t>Note 16:  True-up calculated on a rate element by rate element basis requires input data in column BH, but none in cell BJ22.</t>
  </si>
  <si>
    <t>AR-BH</t>
  </si>
  <si>
    <t xml:space="preserve">TY 2015-2016 Revenue </t>
  </si>
  <si>
    <t>Input (Notes 17 and 18)</t>
  </si>
  <si>
    <t>Note 17:  True-up calculated on an overall revenue basis requires input data in cell BJ22, but none in column BH.</t>
  </si>
  <si>
    <t>Note 14:  TY 2014-2015 revenue to be entered in cell AX22 must be based on default transition rates set pursuant to the Commission’s rules for that year and actual realized demand.</t>
  </si>
  <si>
    <t>Note 18:  TY 2015-2016 revenue to be entered in cell BJ22 must be based on default transition rates set pursuant to the Commission’s rules for that year and actual realized demand.</t>
  </si>
  <si>
    <t>AN*BI or AS22-BJ22</t>
  </si>
  <si>
    <t>July 1, 2017 Rate</t>
  </si>
  <si>
    <t xml:space="preserve">      AU32-AU33</t>
  </si>
  <si>
    <t>BL*C</t>
  </si>
  <si>
    <t>MIN (AZ or .0007+(.05-.0007)*2/3); AZ; or Min AZ or G-AU34</t>
  </si>
  <si>
    <t>B-BM</t>
  </si>
  <si>
    <t>(BN/B)*100</t>
  </si>
  <si>
    <t>Price Out with July 1, 2017 Rates and FY 2011 Units</t>
  </si>
  <si>
    <t>TY 2017-2018 Expected Demand</t>
  </si>
  <si>
    <t>BL*BP</t>
  </si>
  <si>
    <t>TY 2017-2018 Expected Revenue</t>
  </si>
  <si>
    <t>.95^6*B</t>
  </si>
  <si>
    <t>73.51% of FY 2011 Revenue</t>
  </si>
  <si>
    <t>BR-BQ</t>
  </si>
  <si>
    <t>TY 2017-2018 Rec. Comp. Eligible Recovery Revenue</t>
  </si>
  <si>
    <t>TY 2017-2018 Reciprocal Compensation Eligible Recovery Expense Calculations</t>
  </si>
  <si>
    <t xml:space="preserve">TY 2015-2016 Actual Realized MOU </t>
  </si>
  <si>
    <t>Note 15:  True-up calculation requires input data in either cell AV28 or cell AX28.</t>
  </si>
  <si>
    <t>Note 11:  True-up calculation requires input data in either cell AJ28 or cell AL28.</t>
  </si>
  <si>
    <t>Note 7:  True-up calculation requires input data in either cell X28 or cell Z28.</t>
  </si>
  <si>
    <t>Note 19:  True-up calculation requires input data in either cell BH28 or cell BJ28.</t>
  </si>
  <si>
    <t>TY 2015-2016 Expected MOU Less Actual Realized MOU</t>
  </si>
  <si>
    <t>AP-BH</t>
  </si>
  <si>
    <t>TY 2015-2016 Expense</t>
  </si>
  <si>
    <t>TY 2015-2016 True-Up Expense</t>
  </si>
  <si>
    <t>AO*BI or AQ-BJ</t>
  </si>
  <si>
    <t>D*(1-AZ)</t>
  </si>
  <si>
    <t>D*(1-BL)</t>
  </si>
  <si>
    <t>TY 2017-2018 Expected MOU</t>
  </si>
  <si>
    <t>TY 2017-2018 Expected Expense</t>
  </si>
  <si>
    <t>BM*BN</t>
  </si>
  <si>
    <t>73.51% of FY 2011 Expense</t>
  </si>
  <si>
    <t>BP-BO</t>
  </si>
  <si>
    <t>TY 2017-2018 Rec. Comp. Eligible Recovery Expense</t>
  </si>
  <si>
    <t>BS22</t>
  </si>
  <si>
    <t>BK22</t>
  </si>
  <si>
    <t>BQ28</t>
  </si>
  <si>
    <t>BK28</t>
  </si>
  <si>
    <t>O7+O8-O9-O10</t>
  </si>
  <si>
    <t xml:space="preserve">TY 2016-2017 Eligible Recovery </t>
  </si>
  <si>
    <t>Interstate Eligible Recovery Summary (continued from cell N6)</t>
  </si>
  <si>
    <t xml:space="preserve"> continued at cell AW5</t>
  </si>
  <si>
    <t>ARC True-Up for TY 2015-2016</t>
  </si>
  <si>
    <t>2017 True Up Final, Summary by Study Area, Column E</t>
  </si>
  <si>
    <t>TRS Increment True-Up for TY 2015-2016</t>
  </si>
  <si>
    <t>Regulatory-Fees Increment True-Up for TY 2015-2016</t>
  </si>
  <si>
    <t>NANPA Increment True-Up for TY 2015-2016</t>
  </si>
  <si>
    <t>Sum of Columns BP to BZ</t>
  </si>
  <si>
    <t>Interstate Revenue True-Up for TY 2015-2016</t>
  </si>
  <si>
    <t xml:space="preserve">Intrastate Revenue True-Up for TY 2015-2016 </t>
  </si>
  <si>
    <t>Recip. Comp. Revenue True-Up for TY 2015-2016</t>
  </si>
  <si>
    <t xml:space="preserve">Recip. Comp. Expense True-Up for TY 2015-2016 </t>
  </si>
  <si>
    <t xml:space="preserve">Total True-Up for TY 2015-2016 </t>
  </si>
  <si>
    <t>BV+BW+BX+BY+CB+CC+CD-CE</t>
  </si>
  <si>
    <t>TY 2015-2016 Unrecoverable True-Up Revenue</t>
  </si>
  <si>
    <t>CF-CA-BZ or 0</t>
  </si>
  <si>
    <t>CA+CG</t>
  </si>
  <si>
    <t>MIN(|CF| or |SUM(BP to BZ)|) or 0</t>
  </si>
  <si>
    <t>Input (Note 33)</t>
  </si>
  <si>
    <t xml:space="preserve">TY 2016-2017 Actual Realized Terminating End Office Units </t>
  </si>
  <si>
    <t>TY 2016-2017 Expected Terminating End Office Units Less Actual Realized Units</t>
  </si>
  <si>
    <t>TY 2016-2017 Actual Realized Units Other Than Terminating End Office Units</t>
  </si>
  <si>
    <t>TY 2016-2017 Expected  Units Other Than Terminating End Office Units Less Actual Realized Units</t>
  </si>
  <si>
    <t>TY 2016-2017 Maximum Revenue</t>
  </si>
  <si>
    <t>TY 2016-2017 True-Up Revenue</t>
  </si>
  <si>
    <t>AQ-BJ</t>
  </si>
  <si>
    <t>AT-BL</t>
  </si>
  <si>
    <t>Note 33:  True-up calculated on a rate element by rate element basis requires input data in columns BJ and BL, but none in cell BN74.</t>
  </si>
  <si>
    <t>Note 34:  True-up calculated on an overall revenue basis requires input data in cell BN74, but none in columns BJ and BL.</t>
  </si>
  <si>
    <t>Note 35:  TY 2016-2017 maximum revenue to be entered in cell BN74 must be based on default transition rates set pursuant to the Commission’s rules for that year and actual realized demand.</t>
  </si>
  <si>
    <t>Input (Notes 34, 35)</t>
  </si>
  <si>
    <t>AP*BK or (AP*BK)+(AS*BM) or AS*BM or (AR74+AU74)-BN74</t>
  </si>
  <si>
    <t>7/1/2018 Proposed Terminating End Office Rate</t>
  </si>
  <si>
    <t>TY 2018-2019</t>
  </si>
  <si>
    <t>.0007+(.005-.0007)*1/3 or AC9</t>
  </si>
  <si>
    <t>BR74</t>
  </si>
  <si>
    <t>AE10/AE11</t>
  </si>
  <si>
    <t>Note 38:  If a carrier chooses to tariff a single composite terminating end office rate, rather than separate terminating end office rates, it must do so for both the interstate and the</t>
  </si>
  <si>
    <t>Note 36:  Proposed rates to be entered in column BP are the default transition rates set pursuant to the Commission’s rules.</t>
  </si>
  <si>
    <t>Note 37:  For terminating end office access service, enter separate proposed end office rates in column BP on as many rows as needed, other than row 18, if the carrier is proposing</t>
  </si>
  <si>
    <t xml:space="preserve"> to tariff separate rates.  Otherwise, the target composite terminating end office rate will be reflected in column BP, row 18, for a carrier proposing to tariff a single composite rate.</t>
  </si>
  <si>
    <t>intrastate jurisdictions, and the composite rate that is tariffed in both jurisdictions must equal the TY 2018-2019 Target Composite Terminating End Office Rate.</t>
  </si>
  <si>
    <t xml:space="preserve">filed as part of the TY 2017-2018 annual filing.  </t>
  </si>
  <si>
    <t>AE9 or Input (Notes 36, 37, 38)</t>
  </si>
  <si>
    <t>BP*BQ</t>
  </si>
  <si>
    <t>TY 2018-2019 Expected Terminating End Office Units</t>
  </si>
  <si>
    <t>TY 2018-2019 Expected Maximum Terminating End Office Revenue</t>
  </si>
  <si>
    <t>7/1/2018 Proposed Rate Other Than Proposed Terminating End Office Rate</t>
  </si>
  <si>
    <t>Input (Note 39)</t>
  </si>
  <si>
    <t>Note 39:  Proposed rates to be entered column BS are the default transition rates set pursuant to the Commission’s rules.</t>
  </si>
  <si>
    <t>TY 2018-2019 Expected Units Other Than Terminating End Office Units</t>
  </si>
  <si>
    <t>TY 2018-2019 Expected Maximum Revenue Other Than Terminating End Office Revenue</t>
  </si>
  <si>
    <t>BS*BT</t>
  </si>
  <si>
    <t>TY 2018-2019 Total Expected Maximum Revenue</t>
  </si>
  <si>
    <t>BR or BR+BU or BU</t>
  </si>
  <si>
    <t>.95*^7</t>
  </si>
  <si>
    <t>BE7*BE8</t>
  </si>
  <si>
    <t>BV74</t>
  </si>
  <si>
    <t>TY 2018-2019 Interstate Rate and Eligible Recovery Calculations</t>
  </si>
  <si>
    <t>BO74</t>
  </si>
  <si>
    <t>BE9-BE10+BE11</t>
  </si>
  <si>
    <t>TY 2018-2019 Intrastate Rate and Eligible Recovery Calculations</t>
  </si>
  <si>
    <t xml:space="preserve">TY 2016-2017 Actual Realized Intrastate Units </t>
  </si>
  <si>
    <t>TY 2016-2017 Expected Intrastate Units Less Actual Realized Intrastate Units</t>
  </si>
  <si>
    <t>TY 2016-2017 Maximum Intrastate Revenue</t>
  </si>
  <si>
    <t>Input (Notes 26, 27)</t>
  </si>
  <si>
    <t>TY 2016-2017 True-Up Intrastate Revenue</t>
  </si>
  <si>
    <t>Note 25:  True-up calculated on a rate element by rate element basis requires input data in column BF, but none in cell BH69.</t>
  </si>
  <si>
    <t>Note 26:  True-up calculated on an overall revenue basis requires input data in cell BH69, but none in column BF.</t>
  </si>
  <si>
    <t>Note 27:  TY 2016-2017 maximum revenue to be entered in cell BH69 must be based on default transition rates set pursuant to the Commission’s rules for that year and actual realized demand.</t>
  </si>
  <si>
    <t>AV-BF</t>
  </si>
  <si>
    <t xml:space="preserve">AU*BG or AW69-BH69 </t>
  </si>
  <si>
    <t>7/1/2018 Proposed Interstate Terminating End Office Rate</t>
  </si>
  <si>
    <t xml:space="preserve">Input from 2017 RoR ILEC Interstate Rates, column BC, or 2017 RoR ILEC Interstate Rates, BC18 (Notes 23, 24) </t>
  </si>
  <si>
    <t>Note 29:  If a carrier chooses to tariff a single composite terminating end office rate, rather than separate terminating end office rates, it must do so for both the interstate and the</t>
  </si>
  <si>
    <t xml:space="preserve">Note 28:  For interstate terminating end office access service, enter separate proposed end office rates in column BJ on as many rows as needed, other than row 17, if the carrier </t>
  </si>
  <si>
    <t>is proposing to tariff separate rates.  Otherwise, the target composite terminating end office rate will be reflected in column BJ, row 17, for a carrier proposing to</t>
  </si>
  <si>
    <t xml:space="preserve">Input from 2018 RoR ILEC Interstate Rates, column BP, or 2018 RoR ILEC Interstate Rates, BP18 (Notes 28, 29) </t>
  </si>
  <si>
    <t>7/1/2018 Proposed Intrastate Rate</t>
  </si>
  <si>
    <t>Min(BC or BJ) or BJ17 or BC</t>
  </si>
  <si>
    <t>TY 2018-2019 Expected Intrastate Units</t>
  </si>
  <si>
    <t>TY 2018-2019 Expected Maximum Intrastate Revenue</t>
  </si>
  <si>
    <t>BK*BL</t>
  </si>
  <si>
    <t xml:space="preserve">TY 2017-2018 </t>
  </si>
  <si>
    <t>Sum of Col. BM</t>
  </si>
  <si>
    <t>BI69</t>
  </si>
  <si>
    <t>S8-S9+S10</t>
  </si>
  <si>
    <t>Note 20:  True-up calculated on a rate element by rate element basis requires input data in column BT, but none in cell BV22.</t>
  </si>
  <si>
    <t>Note 21:  True-up calculated on an overall revenue basis requires input data in cell BV22, but none in column BT.</t>
  </si>
  <si>
    <t xml:space="preserve">Note 2:  This worksheet, the 2018 RoR ILEC Rec. Comp. worksheet, has both non-shaded and shaded cells.  Both types of cells must be populated with data and formulas.  </t>
  </si>
  <si>
    <t>The non-shaded cells in this worksheet reflect the same formulas and require the same data as the cells in the 2017 RoR ILEC Rec. Comp. worksheet, which was</t>
  </si>
  <si>
    <t xml:space="preserve">TY 2016-2017 Actual Realized Demand </t>
  </si>
  <si>
    <t>TY 2016-2017 Expected Demand Less Actual Realized Demand</t>
  </si>
  <si>
    <t xml:space="preserve">TY 2016-2017 Revenue </t>
  </si>
  <si>
    <t>BD-BT</t>
  </si>
  <si>
    <t>Note 22:  TY 2016-2017 revenue to be entered in cell BV22 must be based on default transition rates set pursuant to the Commission’s rules for that year and actual realized demand.</t>
  </si>
  <si>
    <t>Input (Notes 21 and 22)</t>
  </si>
  <si>
    <t>AZ*BU or BE22-BV22</t>
  </si>
  <si>
    <t xml:space="preserve">      AZ32-AZ33</t>
  </si>
  <si>
    <t>MIN (AZ or .0007+(.05-.0007)*1/3); BL; or Min BL or G-AZ34</t>
  </si>
  <si>
    <t>July 1, 2018 Rate</t>
  </si>
  <si>
    <t>Price Out with July 1, 2018 Rates and FY 2011 Units</t>
  </si>
  <si>
    <t>BX*C</t>
  </si>
  <si>
    <t>(BZ/B)*100</t>
  </si>
  <si>
    <t>BX*CB</t>
  </si>
  <si>
    <t>.95^7*B</t>
  </si>
  <si>
    <t>69.83% of FY 2011 Revenue</t>
  </si>
  <si>
    <t>CD-CC</t>
  </si>
  <si>
    <t>TY 2018-2019 Reciprocal Compensation Eligible Recovery Expense Calculations</t>
  </si>
  <si>
    <t>Note 23:  True-up calculation requires input data in either cell BT28 or cell BV28.</t>
  </si>
  <si>
    <t xml:space="preserve">TY 2016-2017 Actual Realized MOU </t>
  </si>
  <si>
    <t>TY 2016-2017 Expected MOU Less Actual Realized MOU</t>
  </si>
  <si>
    <t>BB-BT</t>
  </si>
  <si>
    <t>TY 2016-2017 Expense</t>
  </si>
  <si>
    <t>TY 2016-2017 True-Up Expense</t>
  </si>
  <si>
    <t>BA*BU or BC-BV</t>
  </si>
  <si>
    <t>CA22</t>
  </si>
  <si>
    <t>D*(1-BX)</t>
  </si>
  <si>
    <t>BY*BZ</t>
  </si>
  <si>
    <t>69.83% of FY 2011 Expense</t>
  </si>
  <si>
    <t>CB-CA</t>
  </si>
  <si>
    <t>TY 2018-2019 Expected MOU</t>
  </si>
  <si>
    <t>TY 2018-2019 Expected Expense</t>
  </si>
  <si>
    <t>TY 2018-2019 Rec. Comp. Eligible Recovery Expense</t>
  </si>
  <si>
    <t>CE22</t>
  </si>
  <si>
    <t>BW22</t>
  </si>
  <si>
    <t>CC28</t>
  </si>
  <si>
    <t>BW28</t>
  </si>
  <si>
    <t>Q7+Q8-Q9-Q10</t>
  </si>
  <si>
    <t>TY 2018-2019 Reciprocal Compensation Rate and Eligible Recovery Revenue Calculations</t>
  </si>
  <si>
    <t>TY 2018-2019 Expected Demand</t>
  </si>
  <si>
    <t>TY 2018-2019 Expected Revenue</t>
  </si>
  <si>
    <t>TY 2018-2019 Rec. Comp. Eligible Recovery Revenue</t>
  </si>
  <si>
    <t>ARC True-Up for TY 2016-2017</t>
  </si>
  <si>
    <t>TRS Increment True-Up for TY 2016-2017</t>
  </si>
  <si>
    <t xml:space="preserve">TY 2017-2018 Eligible Recovery </t>
  </si>
  <si>
    <t>Regulatory-Fees Increment True-Up for TY 2016-2017</t>
  </si>
  <si>
    <t>NANPA Increment True-Up for TY 2016-2017</t>
  </si>
  <si>
    <t>Interstate Revenue True-Up for TY 2016-2017</t>
  </si>
  <si>
    <t xml:space="preserve">Intrastate Revenue True-Up for TY 2016-2017 </t>
  </si>
  <si>
    <t>Recip. Comp. Revenue True-Up for TY 2016-2017</t>
  </si>
  <si>
    <t xml:space="preserve">Recip. Comp. Expense True-Up for TY 2016-2017 </t>
  </si>
  <si>
    <t xml:space="preserve">Total True-Up for TY 2016-2017 </t>
  </si>
  <si>
    <t>TY 2016-2017 Unrecoverable True-Up Revenue</t>
  </si>
  <si>
    <t>Note 7:  Refund to the administrator by August 1 following the date of the annual access tariff filing the sum of the amounts in this column.  This sum is the true-up revenue</t>
  </si>
  <si>
    <t>TY 2014-2015 Eligible Recovery Refund (Note 7)</t>
  </si>
  <si>
    <t>TY 2015-2016 Eligible Recovery Refund (Note 7)</t>
  </si>
  <si>
    <t>TY 2016-2017 Eligible Recovery Refund (Note 7)</t>
  </si>
  <si>
    <t xml:space="preserve"> CBOL Imputed ARC True-Up for TY 2016-2017</t>
  </si>
  <si>
    <t>2018 True Up, ARC True Up Summary, Column E</t>
  </si>
  <si>
    <t>2018 True Up, CBOL ARC True Up Summary, Column I</t>
  </si>
  <si>
    <t>DA-CV-CU or 0</t>
  </si>
  <si>
    <t>CV+DB</t>
  </si>
  <si>
    <t>MIN(|DA| or |SUM(CJ to CU)|) or 0</t>
  </si>
  <si>
    <t>CP+CQ+CR+CS+CT+CW+CX+CY-CZ</t>
  </si>
  <si>
    <t>Sum of Columns CJ to CU</t>
  </si>
  <si>
    <t xml:space="preserve">TY 2017-2018 Actual Realized Terminating End Office Units </t>
  </si>
  <si>
    <t>TY 2017-2018 Expected Terminating End Office Units Less Actual Realized Units</t>
  </si>
  <si>
    <t>TY 2017-2018 Actual Realized Units Other Than Terminating End Office Units</t>
  </si>
  <si>
    <t>TY 2017-2018 Expected  Units Other Than Terminating End Office Units Less Actual Realized Units</t>
  </si>
  <si>
    <t>TY 2017-2018 Maximum Revenue</t>
  </si>
  <si>
    <t>TY 2017-2018 True-Up Revenue</t>
  </si>
  <si>
    <t>TY 2019-2020 Interstate Rate and Eligible Recovery Calculations</t>
  </si>
  <si>
    <t>7/1/2019 Proposed Terminating End Office Rate</t>
  </si>
  <si>
    <t>TY 2019-2020 Expected Terminating End Office Units</t>
  </si>
  <si>
    <t>TY 2019-2020 Expected Maximum Terminating End Office Revenue</t>
  </si>
  <si>
    <t>7/1/2019 Proposed Rate Other Than Proposed Terminating End Office Rate</t>
  </si>
  <si>
    <t>TY 2019-2020 Expected Units Other Than Terminating End Office Units</t>
  </si>
  <si>
    <t>TY 2019-2020 Expected Maximum Revenue Other Than Terminating End Office Revenue</t>
  </si>
  <si>
    <t>TY 2019-2020 Total Expected Maximum Revenue</t>
  </si>
  <si>
    <t>Input (Note 40)</t>
  </si>
  <si>
    <t>Note 40:  True-up calculated on a rate element by rate element basis requires input data in columns BW and BY, but none in cell CA74.</t>
  </si>
  <si>
    <t>BD-BW</t>
  </si>
  <si>
    <t>BG-BY</t>
  </si>
  <si>
    <t>Note 41:  True-up calculated on an overall revenue basis requires input data in cell CA74, but none in columns BW and BY.</t>
  </si>
  <si>
    <t>Note 42:  TY 2017-2018 maximum revenue to be entered in cell CA74 must be based on default transition rates set pursuant to the Commission’s rules for that year and actual realized demand.</t>
  </si>
  <si>
    <t>Input (Notes 41, 42)</t>
  </si>
  <si>
    <t>BC*BX or (BC*BX)+(BF*BZ) or BF*BZ or (BE74+BH74)-CA74</t>
  </si>
  <si>
    <t>TY 2019-2020</t>
  </si>
  <si>
    <t>.0007 or AE9</t>
  </si>
  <si>
    <t>CE74</t>
  </si>
  <si>
    <t>AG10/AG11</t>
  </si>
  <si>
    <t xml:space="preserve"> to tariff separate rates.  Otherwise, the target composite terminating end office rate will be reflected in column CC, row 18, for a carrier proposing to tariff a single composite rate.</t>
  </si>
  <si>
    <t>intrastate jurisdictions, and the composite rate that is tariffed in both jurisdictions must equal the TY 2019-2020 Target Composite Terminating End Office Rate.</t>
  </si>
  <si>
    <t xml:space="preserve">Note 1:  Enter the COSA in column C, row 4.  This COSA then will be reflected in the 2019 RoR ILEC Intrastate Rates and 2017 RoR ILEC Rec. Comp. Rates worksheets.  </t>
  </si>
  <si>
    <t xml:space="preserve">Note 3:  This worksheet, the 2019 RoR ILEC Interstate Rates worksheet, has both non-shaded and shaded cells.  Both types of cells must be populated with data and formulas.  </t>
  </si>
  <si>
    <t>The non-shaded cells in this worksheet reflect the same formulas and require the same data as the cells in the 2018 RoR ILEC Interstate Rates worksheet, which was</t>
  </si>
  <si>
    <t xml:space="preserve">filed as part of the TY 2018-2019 annual filing.  </t>
  </si>
  <si>
    <t>AG9 or Input (Notes 43, 44, 45)</t>
  </si>
  <si>
    <t>Note 43:  Proposed rates to be entered in column CC are the default transition rates set pursuant to the Commission’s rules.</t>
  </si>
  <si>
    <t>Note 44:  For terminating end office access service, enter separate proposed end office rates in column CC on as many rows as needed, other than row 18, if the carrier is proposing</t>
  </si>
  <si>
    <t>Note 45:  If a carrier chooses to tariff a single composite terminating end office rate, rather than separate terminating end office rates, it must do so for both the interstate and the</t>
  </si>
  <si>
    <t>CC*CD</t>
  </si>
  <si>
    <t>Input (Note 46)</t>
  </si>
  <si>
    <t>Note 46:  Proposed rates to be entered column CF are the default transition rates set pursuant to the Commission’s rules.</t>
  </si>
  <si>
    <t>CF*CG</t>
  </si>
  <si>
    <t>CE or CE+CH or CH</t>
  </si>
  <si>
    <t>.95*^8</t>
  </si>
  <si>
    <t>BG7*BG8</t>
  </si>
  <si>
    <t>CI74</t>
  </si>
  <si>
    <t>CB74</t>
  </si>
  <si>
    <t>TY 2019-2020 Intrastate Rate and Eligible Recovery Calculations</t>
  </si>
  <si>
    <t xml:space="preserve">TY 2017-2018 Actual Realized Intrastate Units </t>
  </si>
  <si>
    <t>TY 2017-2018 Expected Intrastate Units Less Actual Realized Intrastate Units</t>
  </si>
  <si>
    <t>TY 2017-2018 Maximum Intrastate Revenue</t>
  </si>
  <si>
    <t>TY 2017-2018 True-Up Intrastate Revenue</t>
  </si>
  <si>
    <t>7/1/2019 Proposed Interstate Terminating End Office Rate</t>
  </si>
  <si>
    <t>7/1/2019 Proposed Intrastate Rate</t>
  </si>
  <si>
    <t>TY 2019-2020 Expected Intrastate Units</t>
  </si>
  <si>
    <t>TY 2019-2020 Expected Maximum Intrastate Revenue</t>
  </si>
  <si>
    <t>Input (Note 30)</t>
  </si>
  <si>
    <t>Note 30:  True-up calculated on a rate element by rate element basis requires input data in column BN, but none in cell BP69.</t>
  </si>
  <si>
    <t>Input (Notes 31, 32)</t>
  </si>
  <si>
    <t>Note 31:  True-up calculated on an overall revenue basis requires input data in cell BP69, but none in column BN.</t>
  </si>
  <si>
    <t>Note 32:  TY 2017-2018 maximum revenue to be entered in cell BP69 must be based on default transition rates set pursuant to the Commission’s rules for that year and actual realized demand.</t>
  </si>
  <si>
    <t>BD-BN</t>
  </si>
  <si>
    <t xml:space="preserve">BC*BO or BE69-BP69 </t>
  </si>
  <si>
    <t>Note 34:  If a carrier chooses to tariff a single composite terminating end office rate, rather than separate terminating end office rates, it must do so for both the interstate and the</t>
  </si>
  <si>
    <t xml:space="preserve">Input from 2019 RoR ILEC Interstate Rates, column CC, or 2019 RoR ILEC Interstate Rates, CC18 (Notes 33, 34) </t>
  </si>
  <si>
    <t xml:space="preserve">Note 33:  For interstate terminating end office access service, enter separate proposed end office rates in column BR on as many rows as needed, other than row 17, if the carrier </t>
  </si>
  <si>
    <t>is proposing to tariff separate rates.  Otherwise, the target composite terminating end office rate will be reflected in column BR, row 17, for a carrier proposing to</t>
  </si>
  <si>
    <t xml:space="preserve">Note 2:  This worksheet, the 2019 RoR ILEC Intrastate Rates worksheet, has both non-shaded and shaded cells.  Both types of cells must be populated with data and formulas.  </t>
  </si>
  <si>
    <t xml:space="preserve">The non-shaded cells in this worksheet reflect the same formulas and require the same data as the cells in the 2018 RoR ILEC Intrastate Rates worksheet, which was </t>
  </si>
  <si>
    <t>Min(BK or BR) or BR17 or BK</t>
  </si>
  <si>
    <t>TY 2019-2020 (Note 3)</t>
  </si>
  <si>
    <t>.95^7*S7</t>
  </si>
  <si>
    <t>.95^8*U7</t>
  </si>
  <si>
    <t>Sum of Col. BU</t>
  </si>
  <si>
    <t>BQ69</t>
  </si>
  <si>
    <t>U8-U9+U10</t>
  </si>
  <si>
    <t>TY 2019-2020 Reciprocal Compensation Rate and Eligible Recovery Revenue Calculations</t>
  </si>
  <si>
    <t xml:space="preserve">TY 2017-2018 Actual Realized Demand </t>
  </si>
  <si>
    <t>TY 2017-2018 Expected Demand Less Actual Realized Demand</t>
  </si>
  <si>
    <t xml:space="preserve">TY 2017-2018 Revenue </t>
  </si>
  <si>
    <t>July 1, 2019 Rate</t>
  </si>
  <si>
    <t>Price Out with July 1, 2019 Rates and FY 2011 Units</t>
  </si>
  <si>
    <t>TY 2019-2020 Expected Demand</t>
  </si>
  <si>
    <t>TY 2019-2020 Expected Revenue</t>
  </si>
  <si>
    <t>66.34% of FY 2011 Revenue</t>
  </si>
  <si>
    <t>.95^8*B</t>
  </si>
  <si>
    <t>TY 2019-2020 Rec. Comp. Eligible Recovery Revenue</t>
  </si>
  <si>
    <t>Input (Note 24)</t>
  </si>
  <si>
    <t>Note 24:  True-up calculated on a rate element by rate element basis requires input data in column CF, but none in cell CH22.</t>
  </si>
  <si>
    <t>BP-CF</t>
  </si>
  <si>
    <t>Note 25:  True-up calculated on an overall revenue basis requires input data in cell CH22, but none in column CF.</t>
  </si>
  <si>
    <t>Note 26:  TY 2017-2018 revenue to be entered in cell CH22 must be based on default transition rates set pursuant to the Commission’s rules for that year and actual realized demand.</t>
  </si>
  <si>
    <t>Input (Notes 25 and 26)</t>
  </si>
  <si>
    <t>BL*CG or BQ22-CH22</t>
  </si>
  <si>
    <t>2019 RoR ILEC Interstate Rates, cell AA8</t>
  </si>
  <si>
    <t>2019 RoR ILEC Interstate Rates, cell AE9</t>
  </si>
  <si>
    <t>2019 RoR ILEC Interstate Rates, cell AG9</t>
  </si>
  <si>
    <t xml:space="preserve">      BE32-BE33</t>
  </si>
  <si>
    <t>2019 RoR ILEC Interstate Rates, cell AC9</t>
  </si>
  <si>
    <t>2019 RoR ILEC Interstate Rates, cell AA9</t>
  </si>
  <si>
    <t>2019 RoR ILEC Interstate Rates, cell Y8</t>
  </si>
  <si>
    <t>2019 RoR ILEC Interstate Rates, cell Y9</t>
  </si>
  <si>
    <t>2019 RoR ILEC Interstate Rates, cell W8</t>
  </si>
  <si>
    <t>2019 RoR ILEC Interstate Rates, cell W9</t>
  </si>
  <si>
    <t>Note 27:  True-up calculation requires input data in either cell CF28 or cell CH28.</t>
  </si>
  <si>
    <t>Input (Note 23)</t>
  </si>
  <si>
    <t>Input (Note 27)</t>
  </si>
  <si>
    <t xml:space="preserve">TY 2017-2018 Actual Realized MOU </t>
  </si>
  <si>
    <t>TY 2017-2018 Expected MOU Less Actual Realized MOU</t>
  </si>
  <si>
    <t>TY 2017-2018 Expense</t>
  </si>
  <si>
    <t>TY 2017-2018 True-Up Expense</t>
  </si>
  <si>
    <t>TY 2019-2020 Expected MOU</t>
  </si>
  <si>
    <t>TY 2019-2020 Expected Expense</t>
  </si>
  <si>
    <t>66.34% of FY 2011 Expense</t>
  </si>
  <si>
    <t>TY 2019-2020 Rec. Comp. Eligible Recovery Expense</t>
  </si>
  <si>
    <t>BN-CF</t>
  </si>
  <si>
    <t>BM*CG or BO-CH</t>
  </si>
  <si>
    <t>B-CK</t>
  </si>
  <si>
    <t>MIN (BX or .0007; BX; or Min BX or G-BE34</t>
  </si>
  <si>
    <t>CJ*C</t>
  </si>
  <si>
    <t>(CL/B)*100</t>
  </si>
  <si>
    <t>CJ*CN</t>
  </si>
  <si>
    <t>CP-CO</t>
  </si>
  <si>
    <t>CM22</t>
  </si>
  <si>
    <t>CK*CL</t>
  </si>
  <si>
    <t>CN-CM</t>
  </si>
  <si>
    <t>CQ22</t>
  </si>
  <si>
    <t>CI22</t>
  </si>
  <si>
    <t>CI28</t>
  </si>
  <si>
    <t>CO28</t>
  </si>
  <si>
    <t>S7+S8-S9-S10</t>
  </si>
  <si>
    <t>TY 2019-2020 ( (Note 3)</t>
  </si>
  <si>
    <t>TY 2019-2020 Reciprocal Compensation Eligible Recovery Expense Calculations</t>
  </si>
  <si>
    <t>TY 2019-2020 Eligible Recovery (Note 3)</t>
  </si>
  <si>
    <t>2019 RoR ILEC Interstate Rates, cell F12</t>
  </si>
  <si>
    <t>2019 RoR ILEC Intrastate Rates, cell G11</t>
  </si>
  <si>
    <t>2019 RoR ILEC Rec. Comp. Rates, cell E11</t>
  </si>
  <si>
    <t>2019 RoR ILEC Interstate Rates, cell H12</t>
  </si>
  <si>
    <t>2019 RoR ILEC Intrastate Rates, cell I11</t>
  </si>
  <si>
    <t>2019 RoR ILEC Rec. Comp. Rates, cell G11</t>
  </si>
  <si>
    <t>2019 RoR ILEC Interstate Rates, cell J12</t>
  </si>
  <si>
    <t>2019 RoR ILEC Intrastate Rates, cell K11</t>
  </si>
  <si>
    <t>2019 RoR ILEC Rec. Comp. Rates, cell I11</t>
  </si>
  <si>
    <t>2019 RoR ILEC Intrastate Rates, cell M11</t>
  </si>
  <si>
    <t>2019 RoR ILEC Interstate Rates, cell L12</t>
  </si>
  <si>
    <t>2019 RoR ILEC Rec. Comp. Rates, cell K11</t>
  </si>
  <si>
    <t>2019 RoR ILEC Interstate Rates, cell L11</t>
  </si>
  <si>
    <t>2019 RoR ILEC Intrastate Rates, cell M10</t>
  </si>
  <si>
    <t>2019 RoR ILEC Rec. Comp. Rates, cell K8</t>
  </si>
  <si>
    <t>2019 RoR ILEC Rec. Comp. Rates, cell K10</t>
  </si>
  <si>
    <t>2019 RoR ILEC Interstate Rates, cell N12</t>
  </si>
  <si>
    <t>2019 RoR ILEC Intrastate Rates, cell O11</t>
  </si>
  <si>
    <t>2019 RoR ILEC Rec. Comp. Rates, cell M11</t>
  </si>
  <si>
    <t>2019 RoR ILEC Interstate Rates, cell N11</t>
  </si>
  <si>
    <t>2019 RoR ILEC Intrastate Rates, cell O10</t>
  </si>
  <si>
    <t>2019 RoR ILEC Rec. Comp. Rates, cell M8</t>
  </si>
  <si>
    <t>2019 RoR ILEC Rec. Comp. Rates, cell M10</t>
  </si>
  <si>
    <t>2019 RoR ILEC Interstate Rates, cell BC12</t>
  </si>
  <si>
    <t>2019 RoR ILEC Intrastate Rates, cell Q11</t>
  </si>
  <si>
    <t>2019 RoR ILEC Rec. Comp. Rates, cell O11</t>
  </si>
  <si>
    <t>2019 RoR ILEC Interstate Rates, cell BC11</t>
  </si>
  <si>
    <t>2019 RoR ILEC Intrastate Rates, cell Q10</t>
  </si>
  <si>
    <t>2019 RoR ILEC Rec. Comp. Rates, cell O8</t>
  </si>
  <si>
    <t>2019 RoR ILEC Rec. Comp. Rates, cell O10</t>
  </si>
  <si>
    <t>2019 RoR ILEC Interstate Rates, cell BE12</t>
  </si>
  <si>
    <t>2019 RoR ILEC Intrastate Rates, cell S11</t>
  </si>
  <si>
    <t>2019 RoR ILEC Rec. Comp. Rates, cell Q11</t>
  </si>
  <si>
    <t>2019 RoR ILEC Interstate Rates, cell BE11</t>
  </si>
  <si>
    <t>2019 RoR ILEC Intrastate Rates, cell S10</t>
  </si>
  <si>
    <t>2019 RoR ILEC Rec. Comp. Rates, cell Q8</t>
  </si>
  <si>
    <t>2019 RoR ILEC Rec. Comp. Rates, cell Q10</t>
  </si>
  <si>
    <t xml:space="preserve">TY 2018-2019 Eligible Recovery </t>
  </si>
  <si>
    <t>2019 RoR ILEC Interstate Rates, cell BG12</t>
  </si>
  <si>
    <t>ARC True-Up for TY 2017-2018</t>
  </si>
  <si>
    <t>2019 True Up, ARC True Up Summary, Column E</t>
  </si>
  <si>
    <t xml:space="preserve"> CBOL Imputed ARC True-Up for TY 2017-2018</t>
  </si>
  <si>
    <t>TRS Increment True-Up for TY 2017-2018</t>
  </si>
  <si>
    <t>Regulatory-Fees Increment True-Up for TY 2017-2018</t>
  </si>
  <si>
    <t>NANPA Increment True-Up for TY 2017-2018</t>
  </si>
  <si>
    <t>the 2019 RoR ILEC Interstate Rates, 2019 RoR ILEC Intrastate Rates, and 2019 RoR ILEC Rec. Comp. Rates worksheets.</t>
  </si>
  <si>
    <t xml:space="preserve">Note 2:  This worksheet, the 2019 Eligible Recovery Summary worksheet, has both non-shaded and shaded cells.  Both types of cells must be populated with data and formulas.  </t>
  </si>
  <si>
    <t>The non-shaded cells in this worksheet reflect the same formulas and require the same data as the cells in the 2018 Eligible Recovery Summary worksheet, which was</t>
  </si>
  <si>
    <t>Sum of Columns DE to DP</t>
  </si>
  <si>
    <t>Interstate Revenue True-Up for TY 2017-2018</t>
  </si>
  <si>
    <t>2019 RoR ILEC Interstate Rates, cell BG11</t>
  </si>
  <si>
    <t xml:space="preserve">Intrastate Revenue True-Up for TY 2017-2018 </t>
  </si>
  <si>
    <t>Recip. Comp. Revenue True-Up for TY 2017-2018</t>
  </si>
  <si>
    <t xml:space="preserve">Recip. Comp. Expense True-Up for TY 2017-2018 </t>
  </si>
  <si>
    <t>2019 RoR ILEC Intrastate Rates, cell U10</t>
  </si>
  <si>
    <t>2019 RoR ILEC Rec. Comp. Rates, cell S8</t>
  </si>
  <si>
    <t>2019 RoR ILEC Rec. Comp. Rates, cell S10</t>
  </si>
  <si>
    <t xml:space="preserve">Total True-Up for TY 2017-2018 </t>
  </si>
  <si>
    <t>DK+DL+DM+DN+DO+DR+DS+DT-DU</t>
  </si>
  <si>
    <t>TY 2017-2018 Unrecoverable True-Up Revenue</t>
  </si>
  <si>
    <t>DQ+DW</t>
  </si>
  <si>
    <t>TY 2017-2018 Eligible Recovery Refund (Note 7)</t>
  </si>
  <si>
    <t>DV-DQ-DV or 0</t>
  </si>
  <si>
    <t>MIN(|DV| or |SUM(DE to DP)|) or 0</t>
  </si>
  <si>
    <t>2019 True Up, CBOL ARC True Up Summary, Column I</t>
  </si>
  <si>
    <t>2019 RoR ILEC Intrastate Rates, cell U11</t>
  </si>
  <si>
    <t>2019 RoR ILEC Rec. Comp. Rates, cell S11</t>
  </si>
  <si>
    <t>BG9-BG10+BG11</t>
  </si>
  <si>
    <t>BG1-BG2</t>
  </si>
  <si>
    <t>F7-BG3</t>
  </si>
  <si>
    <t>Base Period Revenue Adjustment Due to Unfreezing Category Relationships</t>
  </si>
  <si>
    <t>2018 Switched Access Revenue Requirement Based on Frozen Category Relationships (carriers that unfreeze cat. rel. only)</t>
  </si>
  <si>
    <t>2018 Switched Access Revenue Requirement Based on Unfrozen Category Relationships (carriers that unfreeze cat. rel.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</si>
</sst>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#,##0.000000_);\(#,##0.000000\)"/>
    <numFmt numFmtId="168" formatCode="#,##0.000000"/>
    <numFmt numFmtId="169" formatCode="0.000000"/>
    <numFmt numFmtId="170" formatCode="0.0000"/>
  </numFmts>
  <fonts count="1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</font>
    <font>
      <b/>
      <u val="single"/>
      <sz val="11"/>
      <name val="Calibri"/>
      <family val="2"/>
    </font>
    <font>
      <u val="single"/>
      <sz val="1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double">
        <color auto="1"/>
      </left>
      <right style="thin">
        <color auto="1"/>
      </right>
      <top/>
      <bottom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/>
    </border>
    <border>
      <left style="medium">
        <color auto="1"/>
      </left>
      <right/>
      <top/>
      <bottom/>
    </border>
    <border>
      <left style="medium">
        <color auto="1"/>
      </left>
      <right/>
      <top/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double">
        <color auto="1"/>
      </left>
      <right/>
      <top style="medium">
        <color auto="1"/>
      </top>
      <bottom/>
    </border>
    <border>
      <left style="thin">
        <color auto="1"/>
      </left>
      <right/>
      <top style="medium">
        <color auto="1"/>
      </top>
      <bottom style="thin">
        <color auto="1"/>
      </bottom>
    </border>
    <border>
      <left style="double">
        <color auto="1"/>
      </left>
      <right/>
      <top/>
      <bottom/>
    </border>
    <border>
      <left style="thin">
        <color auto="1"/>
      </left>
      <right/>
      <top/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/>
      <bottom style="thin">
        <color auto="1"/>
      </bottom>
    </border>
    <border>
      <left style="thin">
        <color auto="1"/>
      </left>
      <right/>
      <top/>
      <bottom/>
    </border>
    <border>
      <left/>
      <right style="medium">
        <color auto="1"/>
      </right>
      <top/>
      <bottom/>
    </border>
    <border>
      <left/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double">
        <color auto="1"/>
      </left>
      <right style="thin">
        <color auto="1"/>
      </right>
      <top style="medium">
        <color auto="1"/>
      </top>
      <bottom/>
    </border>
    <border>
      <left style="double">
        <color auto="1"/>
      </left>
      <right style="thin">
        <color auto="1"/>
      </right>
      <top/>
      <bottom style="medium">
        <color auto="1"/>
      </bottom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 style="double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 style="medium">
        <color auto="1"/>
      </right>
      <top/>
      <bottom/>
    </border>
    <border>
      <left style="double">
        <color auto="1"/>
      </left>
      <right/>
      <top/>
      <bottom style="medium">
        <color auto="1"/>
      </bottom>
    </border>
    <border>
      <left/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/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medium">
        <color auto="1"/>
      </left>
      <right style="thin">
        <color auto="1"/>
      </right>
      <top/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/>
      <right/>
      <top style="thin">
        <color auto="1"/>
      </top>
      <bottom/>
    </border>
    <border>
      <left/>
      <right/>
      <top style="medium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/>
      <top/>
      <bottom style="medium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double">
        <color auto="1"/>
      </left>
      <right/>
      <top style="thin">
        <color auto="1"/>
      </top>
      <bottom/>
    </border>
    <border>
      <left style="medium">
        <color auto="1"/>
      </left>
      <right/>
      <top style="thin">
        <color auto="1"/>
      </top>
      <bottom/>
    </border>
    <border>
      <left/>
      <right style="medium">
        <color auto="1"/>
      </right>
      <top style="thin">
        <color auto="1"/>
      </top>
      <bottom/>
    </border>
    <border>
      <left style="double">
        <color auto="1"/>
      </left>
      <right/>
      <top/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/>
      <right/>
      <top style="thin">
        <color auto="1"/>
      </top>
      <bottom style="medium">
        <color auto="1"/>
      </bottom>
    </border>
    <border>
      <left style="medium">
        <color auto="1"/>
      </left>
      <right/>
      <top style="thin">
        <color auto="1"/>
      </top>
      <bottom style="medium">
        <color auto="1"/>
      </bottom>
    </border>
    <border>
      <left/>
      <right style="thin">
        <color auto="1"/>
      </right>
      <top style="thin">
        <color auto="1"/>
      </top>
      <bottom style="medium">
        <color auto="1"/>
      </bottom>
    </border>
    <border>
      <left style="double">
        <color auto="1"/>
      </left>
      <right/>
      <top style="thin">
        <color auto="1"/>
      </top>
      <bottom style="medium">
        <color auto="1"/>
      </bottom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/>
      <bottom/>
    </border>
    <border>
      <left style="double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/>
      <right style="thin">
        <color auto="1"/>
      </right>
      <top style="medium">
        <color auto="1"/>
      </top>
      <bottom/>
    </border>
    <border>
      <left/>
      <right style="thin">
        <color auto="1"/>
      </right>
      <top/>
      <bottom/>
    </border>
    <border>
      <left/>
      <right style="thin">
        <color auto="1"/>
      </right>
      <top/>
      <bottom style="medium">
        <color auto="1"/>
      </bottom>
    </border>
    <border>
      <left style="thin">
        <color auto="1"/>
      </left>
      <right style="double">
        <color auto="1"/>
      </right>
      <top/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/>
      <right style="medium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/>
      <bottom style="medium">
        <color auto="1"/>
      </bottom>
    </border>
    <border>
      <left/>
      <right style="medium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/>
      <bottom style="thin">
        <color auto="1"/>
      </bottom>
    </border>
    <border>
      <left style="double">
        <color auto="1"/>
      </left>
      <right style="medium">
        <color auto="1"/>
      </right>
      <top/>
      <bottom/>
    </border>
    <border>
      <left style="thin">
        <color auto="1"/>
      </left>
      <right/>
      <top style="medium">
        <color auto="1"/>
      </top>
      <bottom/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double">
        <color auto="1"/>
      </left>
      <right/>
      <top style="medium">
        <color auto="1"/>
      </top>
      <bottom style="medium">
        <color auto="1"/>
      </bottom>
    </border>
    <border>
      <left/>
      <right style="double">
        <color auto="1"/>
      </right>
      <top style="medium">
        <color auto="1"/>
      </top>
      <bottom style="medium">
        <color auto="1"/>
      </bottom>
    </border>
    <border>
      <left style="double">
        <color auto="1"/>
      </left>
      <right/>
      <top style="medium">
        <color auto="1"/>
      </top>
      <bottom style="thin">
        <color auto="1"/>
      </bottom>
    </border>
    <border>
      <left style="medium">
        <color auto="1"/>
      </left>
      <right/>
      <top style="medium">
        <color auto="1"/>
      </top>
      <bottom style="thin">
        <color auto="1"/>
      </bottom>
    </border>
    <border>
      <left/>
      <right style="double">
        <color auto="1"/>
      </right>
      <top/>
      <bottom style="medium">
        <color auto="1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5" fillId="0" borderId="0" applyFont="0" applyFill="0" applyBorder="0" applyAlignment="0" applyProtection="0"/>
  </cellStyleXfs>
  <cellXfs count="876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/>
    </xf>
    <xf numFmtId="0" fontId="2" fillId="0" borderId="1" xfId="0" applyFont="1" applyFill="1" applyBorder="1" applyAlignment="1">
      <alignment horizontal="center" wrapText="1"/>
    </xf>
    <xf numFmtId="0" fontId="5" fillId="0" borderId="0" xfId="22">
      <alignment/>
      <protection/>
    </xf>
    <xf numFmtId="0" fontId="5" fillId="0" borderId="0" xfId="21">
      <alignment/>
      <protection/>
    </xf>
    <xf numFmtId="3" fontId="8" fillId="0" borderId="0" xfId="22" applyNumberFormat="1" applyFont="1" applyFill="1" applyBorder="1">
      <alignment/>
      <protection/>
    </xf>
    <xf numFmtId="3" fontId="8" fillId="0" borderId="0" xfId="20" applyNumberFormat="1" applyFont="1" applyBorder="1"/>
    <xf numFmtId="0" fontId="2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0" borderId="5" xfId="0" applyFont="1" applyFill="1" applyBorder="1"/>
    <xf numFmtId="0" fontId="2" fillId="0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/>
    </xf>
    <xf numFmtId="0" fontId="2" fillId="0" borderId="8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7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3" fontId="8" fillId="0" borderId="19" xfId="22" applyNumberFormat="1" applyFont="1" applyFill="1" applyBorder="1" applyAlignment="1">
      <alignment vertical="top"/>
      <protection/>
    </xf>
    <xf numFmtId="3" fontId="8" fillId="0" borderId="0" xfId="22" applyNumberFormat="1" applyFont="1" applyFill="1" applyBorder="1" applyAlignment="1">
      <alignment horizontal="right" vertical="top"/>
      <protection/>
    </xf>
    <xf numFmtId="168" fontId="8" fillId="0" borderId="20" xfId="16" applyNumberFormat="1" applyFont="1" applyFill="1" applyBorder="1" applyAlignment="1">
      <alignment horizontal="right" vertical="top"/>
    </xf>
    <xf numFmtId="3" fontId="8" fillId="0" borderId="5" xfId="22" applyNumberFormat="1" applyFont="1" applyFill="1" applyBorder="1" applyAlignment="1">
      <alignment vertical="top"/>
      <protection/>
    </xf>
    <xf numFmtId="167" fontId="8" fillId="0" borderId="21" xfId="16" applyNumberFormat="1" applyFont="1" applyFill="1" applyBorder="1" applyAlignment="1">
      <alignment horizontal="right" vertical="top"/>
    </xf>
    <xf numFmtId="3" fontId="9" fillId="0" borderId="22" xfId="22" applyNumberFormat="1" applyFont="1" applyFill="1" applyBorder="1" applyAlignment="1">
      <alignment vertical="top"/>
      <protection/>
    </xf>
    <xf numFmtId="3" fontId="9" fillId="0" borderId="22" xfId="22" applyNumberFormat="1" applyFont="1" applyFill="1" applyBorder="1" applyAlignment="1">
      <alignment horizontal="left" vertical="top"/>
      <protection/>
    </xf>
    <xf numFmtId="168" fontId="8" fillId="0" borderId="22" xfId="16" applyNumberFormat="1" applyFont="1" applyFill="1" applyBorder="1" applyAlignment="1">
      <alignment horizontal="right" vertical="top"/>
    </xf>
    <xf numFmtId="165" fontId="7" fillId="0" borderId="0" xfId="22" applyNumberFormat="1" applyFont="1" applyFill="1" applyBorder="1" applyAlignment="1">
      <alignment horizontal="left" vertical="top"/>
      <protection/>
    </xf>
    <xf numFmtId="3" fontId="8" fillId="0" borderId="0" xfId="22" applyNumberFormat="1" applyFont="1" applyFill="1" applyBorder="1" applyAlignment="1">
      <alignment horizontal="right"/>
      <protection/>
    </xf>
    <xf numFmtId="3" fontId="2" fillId="0" borderId="23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9" fillId="2" borderId="26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27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/>
    </xf>
    <xf numFmtId="0" fontId="2" fillId="0" borderId="0" xfId="0" applyFont="1" applyFill="1" applyBorder="1"/>
    <xf numFmtId="0" fontId="2" fillId="0" borderId="14" xfId="0" applyFont="1" applyFill="1" applyBorder="1" applyAlignment="1">
      <alignment horizontal="center" wrapText="1"/>
    </xf>
    <xf numFmtId="3" fontId="9" fillId="2" borderId="33" xfId="0" applyNumberFormat="1" applyFont="1" applyFill="1" applyBorder="1" applyAlignment="1">
      <alignment horizontal="center" wrapText="1"/>
    </xf>
    <xf numFmtId="3" fontId="9" fillId="2" borderId="10" xfId="0" applyNumberFormat="1" applyFont="1" applyFill="1" applyBorder="1" applyAlignment="1">
      <alignment horizontal="center" wrapText="1"/>
    </xf>
    <xf numFmtId="3" fontId="9" fillId="2" borderId="10" xfId="0" applyNumberFormat="1" applyFont="1" applyFill="1" applyBorder="1" applyAlignment="1">
      <alignment horizontal="center"/>
    </xf>
    <xf numFmtId="3" fontId="9" fillId="2" borderId="34" xfId="0" applyNumberFormat="1" applyFont="1" applyFill="1" applyBorder="1" applyAlignment="1">
      <alignment horizontal="center" wrapText="1"/>
    </xf>
    <xf numFmtId="0" fontId="4" fillId="0" borderId="9" xfId="0" applyFont="1" applyFill="1" applyBorder="1" applyAlignment="1">
      <alignment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3" fontId="9" fillId="0" borderId="33" xfId="0" applyNumberFormat="1" applyFont="1" applyFill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3" fontId="9" fillId="0" borderId="34" xfId="0" applyNumberFormat="1" applyFont="1" applyFill="1" applyBorder="1" applyAlignment="1">
      <alignment horizontal="center" wrapText="1"/>
    </xf>
    <xf numFmtId="3" fontId="4" fillId="0" borderId="17" xfId="0" applyNumberFormat="1" applyFont="1" applyFill="1" applyBorder="1" applyAlignment="1">
      <alignment horizontal="right" wrapText="1"/>
    </xf>
    <xf numFmtId="169" fontId="4" fillId="0" borderId="35" xfId="0" applyNumberFormat="1" applyFont="1" applyFill="1" applyBorder="1" applyAlignment="1">
      <alignment horizontal="right" wrapText="1"/>
    </xf>
    <xf numFmtId="3" fontId="4" fillId="0" borderId="36" xfId="0" applyNumberFormat="1" applyFont="1" applyFill="1" applyBorder="1" applyAlignment="1">
      <alignment horizontal="right" wrapText="1"/>
    </xf>
    <xf numFmtId="169" fontId="4" fillId="0" borderId="37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center"/>
    </xf>
    <xf numFmtId="169" fontId="9" fillId="2" borderId="10" xfId="0" applyNumberFormat="1" applyFont="1" applyFill="1" applyBorder="1" applyAlignment="1">
      <alignment horizontal="center"/>
    </xf>
    <xf numFmtId="2" fontId="9" fillId="2" borderId="10" xfId="0" applyNumberFormat="1" applyFont="1" applyFill="1" applyBorder="1" applyAlignment="1">
      <alignment horizontal="center" wrapText="1"/>
    </xf>
    <xf numFmtId="0" fontId="2" fillId="0" borderId="6" xfId="0" applyFont="1" applyFill="1" applyBorder="1"/>
    <xf numFmtId="169" fontId="9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wrapText="1"/>
    </xf>
    <xf numFmtId="3" fontId="2" fillId="0" borderId="38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3" fontId="2" fillId="0" borderId="39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3" fontId="2" fillId="2" borderId="23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/>
    </xf>
    <xf numFmtId="3" fontId="2" fillId="2" borderId="28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4" fontId="10" fillId="2" borderId="40" xfId="0" applyNumberFormat="1" applyFont="1" applyFill="1" applyBorder="1" applyAlignment="1">
      <alignment horizontal="left"/>
    </xf>
    <xf numFmtId="0" fontId="10" fillId="2" borderId="40" xfId="0" applyFont="1" applyFill="1" applyBorder="1"/>
    <xf numFmtId="0" fontId="10" fillId="2" borderId="41" xfId="0" applyFont="1" applyFill="1" applyBorder="1"/>
    <xf numFmtId="0" fontId="11" fillId="0" borderId="0" xfId="22" applyFont="1">
      <alignment/>
      <protection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0" fillId="0" borderId="20" xfId="0" applyFont="1" applyFill="1" applyBorder="1"/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10" fillId="2" borderId="20" xfId="0" applyFont="1" applyFill="1" applyBorder="1"/>
    <xf numFmtId="0" fontId="10" fillId="0" borderId="42" xfId="0" applyFont="1" applyFill="1" applyBorder="1" applyAlignment="1">
      <alignment horizontal="left"/>
    </xf>
    <xf numFmtId="0" fontId="10" fillId="0" borderId="42" xfId="0" applyFont="1" applyFill="1" applyBorder="1"/>
    <xf numFmtId="0" fontId="10" fillId="0" borderId="43" xfId="0" applyFont="1" applyFill="1" applyBorder="1"/>
    <xf numFmtId="3" fontId="10" fillId="0" borderId="44" xfId="0" applyNumberFormat="1" applyFont="1" applyFill="1" applyBorder="1" applyAlignment="1" quotePrefix="1">
      <alignment horizontal="center"/>
    </xf>
    <xf numFmtId="3" fontId="10" fillId="0" borderId="0" xfId="0" applyNumberFormat="1" applyFont="1" applyFill="1" applyBorder="1"/>
    <xf numFmtId="3" fontId="10" fillId="2" borderId="0" xfId="0" applyNumberFormat="1" applyFont="1" applyFill="1" applyBorder="1"/>
    <xf numFmtId="3" fontId="10" fillId="2" borderId="44" xfId="0" applyNumberFormat="1" applyFont="1" applyFill="1" applyBorder="1" applyAlignment="1" quotePrefix="1">
      <alignment horizontal="center"/>
    </xf>
    <xf numFmtId="3" fontId="10" fillId="0" borderId="0" xfId="0" applyNumberFormat="1" applyFont="1" applyFill="1" applyBorder="1" applyAlignment="1" quotePrefix="1">
      <alignment horizontal="center"/>
    </xf>
    <xf numFmtId="3" fontId="10" fillId="2" borderId="0" xfId="0" applyNumberFormat="1" applyFont="1" applyFill="1" applyBorder="1" applyAlignment="1" quotePrefix="1">
      <alignment horizontal="center"/>
    </xf>
    <xf numFmtId="3" fontId="10" fillId="0" borderId="18" xfId="0" applyNumberFormat="1" applyFont="1" applyFill="1" applyBorder="1" applyAlignment="1" quotePrefix="1">
      <alignment horizontal="center"/>
    </xf>
    <xf numFmtId="3" fontId="10" fillId="0" borderId="18" xfId="0" applyNumberFormat="1" applyFont="1" applyFill="1" applyBorder="1"/>
    <xf numFmtId="3" fontId="10" fillId="2" borderId="18" xfId="0" applyNumberFormat="1" applyFont="1" applyFill="1" applyBorder="1" applyAlignment="1" quotePrefix="1">
      <alignment horizontal="center"/>
    </xf>
    <xf numFmtId="3" fontId="10" fillId="0" borderId="22" xfId="0" applyNumberFormat="1" applyFont="1" applyFill="1" applyBorder="1" applyAlignment="1" quotePrefix="1">
      <alignment horizontal="center"/>
    </xf>
    <xf numFmtId="3" fontId="10" fillId="0" borderId="22" xfId="0" applyNumberFormat="1" applyFont="1" applyFill="1" applyBorder="1"/>
    <xf numFmtId="3" fontId="10" fillId="2" borderId="22" xfId="0" applyNumberFormat="1" applyFont="1" applyFill="1" applyBorder="1" applyAlignment="1" quotePrefix="1">
      <alignment horizontal="center"/>
    </xf>
    <xf numFmtId="3" fontId="10" fillId="2" borderId="22" xfId="0" applyNumberFormat="1" applyFont="1" applyFill="1" applyBorder="1"/>
    <xf numFmtId="0" fontId="10" fillId="0" borderId="0" xfId="0" applyFont="1" applyFill="1" applyBorder="1" applyAlignment="1" quotePrefix="1">
      <alignment horizontal="center"/>
    </xf>
    <xf numFmtId="0" fontId="12" fillId="0" borderId="13" xfId="0" applyFont="1" applyFill="1" applyBorder="1"/>
    <xf numFmtId="0" fontId="10" fillId="0" borderId="40" xfId="0" applyFont="1" applyFill="1" applyBorder="1"/>
    <xf numFmtId="168" fontId="10" fillId="0" borderId="14" xfId="20" applyNumberFormat="1" applyFont="1" applyFill="1" applyBorder="1"/>
    <xf numFmtId="168" fontId="10" fillId="0" borderId="34" xfId="20" applyNumberFormat="1" applyFont="1" applyFill="1" applyBorder="1"/>
    <xf numFmtId="168" fontId="10" fillId="2" borderId="34" xfId="20" applyNumberFormat="1" applyFont="1" applyFill="1" applyBorder="1"/>
    <xf numFmtId="0" fontId="12" fillId="0" borderId="15" xfId="0" applyFont="1" applyFill="1" applyBorder="1"/>
    <xf numFmtId="168" fontId="10" fillId="0" borderId="17" xfId="20" applyNumberFormat="1" applyFont="1" applyFill="1" applyBorder="1"/>
    <xf numFmtId="168" fontId="10" fillId="0" borderId="36" xfId="20" applyNumberFormat="1" applyFont="1" applyFill="1" applyBorder="1"/>
    <xf numFmtId="168" fontId="10" fillId="2" borderId="36" xfId="20" applyNumberFormat="1" applyFont="1" applyFill="1" applyBorder="1"/>
    <xf numFmtId="0" fontId="8" fillId="0" borderId="0" xfId="22" applyFont="1">
      <alignment/>
      <protection/>
    </xf>
    <xf numFmtId="0" fontId="8" fillId="0" borderId="0" xfId="22" applyFont="1" applyFill="1">
      <alignment/>
      <protection/>
    </xf>
    <xf numFmtId="170" fontId="8" fillId="0" borderId="0" xfId="22" applyNumberFormat="1" applyFont="1">
      <alignment/>
      <protection/>
    </xf>
    <xf numFmtId="0" fontId="9" fillId="0" borderId="8" xfId="22" applyFont="1" applyFill="1" applyBorder="1" applyAlignment="1">
      <alignment horizontal="center"/>
      <protection/>
    </xf>
    <xf numFmtId="3" fontId="8" fillId="0" borderId="45" xfId="22" applyNumberFormat="1" applyFont="1" applyFill="1" applyBorder="1">
      <alignment/>
      <protection/>
    </xf>
    <xf numFmtId="0" fontId="9" fillId="0" borderId="13" xfId="22" applyFont="1" applyFill="1" applyBorder="1" applyAlignment="1">
      <alignment horizontal="center"/>
      <protection/>
    </xf>
    <xf numFmtId="3" fontId="8" fillId="0" borderId="14" xfId="22" applyNumberFormat="1" applyFont="1" applyFill="1" applyBorder="1">
      <alignment/>
      <protection/>
    </xf>
    <xf numFmtId="0" fontId="9" fillId="0" borderId="2" xfId="22" applyFont="1" applyFill="1" applyBorder="1" applyAlignment="1">
      <alignment horizontal="center"/>
      <protection/>
    </xf>
    <xf numFmtId="3" fontId="8" fillId="0" borderId="34" xfId="22" applyNumberFormat="1" applyFont="1" applyFill="1" applyBorder="1">
      <alignment/>
      <protection/>
    </xf>
    <xf numFmtId="0" fontId="9" fillId="2" borderId="2" xfId="22" applyFont="1" applyFill="1" applyBorder="1" applyAlignment="1">
      <alignment horizontal="center"/>
      <protection/>
    </xf>
    <xf numFmtId="3" fontId="8" fillId="2" borderId="34" xfId="22" applyNumberFormat="1" applyFont="1" applyFill="1" applyBorder="1">
      <alignment/>
      <protection/>
    </xf>
    <xf numFmtId="3" fontId="10" fillId="0" borderId="46" xfId="0" applyNumberFormat="1" applyFont="1" applyFill="1" applyBorder="1" applyAlignment="1" quotePrefix="1">
      <alignment horizontal="center"/>
    </xf>
    <xf numFmtId="3" fontId="10" fillId="0" borderId="36" xfId="0" applyNumberFormat="1" applyFont="1" applyFill="1" applyBorder="1"/>
    <xf numFmtId="3" fontId="10" fillId="2" borderId="36" xfId="0" applyNumberFormat="1" applyFont="1" applyFill="1" applyBorder="1"/>
    <xf numFmtId="0" fontId="9" fillId="0" borderId="31" xfId="22" applyFont="1" applyFill="1" applyBorder="1" applyAlignment="1">
      <alignment horizontal="center"/>
      <protection/>
    </xf>
    <xf numFmtId="3" fontId="8" fillId="0" borderId="44" xfId="22" applyNumberFormat="1" applyFont="1" applyFill="1" applyBorder="1">
      <alignment/>
      <protection/>
    </xf>
    <xf numFmtId="0" fontId="9" fillId="0" borderId="15" xfId="22" applyFont="1" applyFill="1" applyBorder="1" applyAlignment="1">
      <alignment horizontal="center"/>
      <protection/>
    </xf>
    <xf numFmtId="3" fontId="8" fillId="0" borderId="46" xfId="22" applyNumberFormat="1" applyFont="1" applyFill="1" applyBorder="1">
      <alignment/>
      <protection/>
    </xf>
    <xf numFmtId="3" fontId="8" fillId="0" borderId="36" xfId="22" applyNumberFormat="1" applyFont="1" applyFill="1" applyBorder="1">
      <alignment/>
      <protection/>
    </xf>
    <xf numFmtId="3" fontId="8" fillId="2" borderId="36" xfId="22" applyNumberFormat="1" applyFont="1" applyFill="1" applyBorder="1">
      <alignment/>
      <protection/>
    </xf>
    <xf numFmtId="3" fontId="10" fillId="0" borderId="47" xfId="0" applyNumberFormat="1" applyFont="1" applyFill="1" applyBorder="1"/>
    <xf numFmtId="3" fontId="10" fillId="2" borderId="47" xfId="0" applyNumberFormat="1" applyFont="1" applyFill="1" applyBorder="1"/>
    <xf numFmtId="0" fontId="9" fillId="0" borderId="48" xfId="22" applyFont="1" applyFill="1" applyBorder="1" applyAlignment="1">
      <alignment horizontal="center"/>
      <protection/>
    </xf>
    <xf numFmtId="3" fontId="8" fillId="0" borderId="7" xfId="22" applyNumberFormat="1" applyFont="1" applyFill="1" applyBorder="1">
      <alignment/>
      <protection/>
    </xf>
    <xf numFmtId="0" fontId="9" fillId="0" borderId="28" xfId="22" applyFont="1" applyFill="1" applyBorder="1" applyAlignment="1">
      <alignment horizontal="center"/>
      <protection/>
    </xf>
    <xf numFmtId="3" fontId="8" fillId="0" borderId="1" xfId="22" applyNumberFormat="1" applyFont="1" applyFill="1" applyBorder="1">
      <alignment/>
      <protection/>
    </xf>
    <xf numFmtId="0" fontId="9" fillId="2" borderId="28" xfId="22" applyFont="1" applyFill="1" applyBorder="1" applyAlignment="1">
      <alignment horizontal="center"/>
      <protection/>
    </xf>
    <xf numFmtId="3" fontId="8" fillId="2" borderId="1" xfId="22" applyNumberFormat="1" applyFont="1" applyFill="1" applyBorder="1">
      <alignment/>
      <protection/>
    </xf>
    <xf numFmtId="0" fontId="9" fillId="0" borderId="42" xfId="22" applyFont="1" applyFill="1" applyBorder="1" applyAlignment="1">
      <alignment wrapText="1"/>
      <protection/>
    </xf>
    <xf numFmtId="0" fontId="2" fillId="0" borderId="12" xfId="22" applyFont="1" applyFill="1" applyBorder="1" applyAlignment="1">
      <alignment horizontal="center"/>
      <protection/>
    </xf>
    <xf numFmtId="0" fontId="9" fillId="0" borderId="12" xfId="22" applyFont="1" applyFill="1" applyBorder="1" applyAlignment="1">
      <alignment horizontal="center" wrapText="1"/>
      <protection/>
    </xf>
    <xf numFmtId="0" fontId="9" fillId="0" borderId="36" xfId="22" applyFont="1" applyFill="1" applyBorder="1" applyAlignment="1">
      <alignment horizontal="center" wrapText="1"/>
      <protection/>
    </xf>
    <xf numFmtId="0" fontId="9" fillId="0" borderId="49" xfId="22" applyFont="1" applyFill="1" applyBorder="1" applyAlignment="1">
      <alignment horizontal="center" wrapText="1"/>
      <protection/>
    </xf>
    <xf numFmtId="0" fontId="2" fillId="0" borderId="49" xfId="22" applyFont="1" applyFill="1" applyBorder="1" applyAlignment="1">
      <alignment horizontal="center" wrapText="1"/>
      <protection/>
    </xf>
    <xf numFmtId="0" fontId="2" fillId="0" borderId="12" xfId="22" applyFont="1" applyFill="1" applyBorder="1" applyAlignment="1">
      <alignment horizontal="center" wrapText="1"/>
      <protection/>
    </xf>
    <xf numFmtId="0" fontId="2" fillId="0" borderId="17" xfId="22" applyFont="1" applyFill="1" applyBorder="1" applyAlignment="1">
      <alignment horizontal="center" wrapText="1"/>
      <protection/>
    </xf>
    <xf numFmtId="0" fontId="2" fillId="0" borderId="50" xfId="22" applyFont="1" applyFill="1" applyBorder="1" applyAlignment="1">
      <alignment horizontal="center" wrapText="1"/>
      <protection/>
    </xf>
    <xf numFmtId="0" fontId="2" fillId="0" borderId="36" xfId="22" applyFont="1" applyFill="1" applyBorder="1" applyAlignment="1">
      <alignment horizontal="center" wrapText="1"/>
      <protection/>
    </xf>
    <xf numFmtId="0" fontId="2" fillId="0" borderId="10" xfId="22" applyFont="1" applyFill="1" applyBorder="1" applyAlignment="1">
      <alignment horizontal="center" wrapText="1"/>
      <protection/>
    </xf>
    <xf numFmtId="0" fontId="2" fillId="0" borderId="9" xfId="22" applyFont="1" applyFill="1" applyBorder="1" applyAlignment="1">
      <alignment horizontal="center" wrapText="1"/>
      <protection/>
    </xf>
    <xf numFmtId="0" fontId="2" fillId="0" borderId="16" xfId="22" applyFont="1" applyFill="1" applyBorder="1" applyAlignment="1">
      <alignment horizontal="center" wrapText="1"/>
      <protection/>
    </xf>
    <xf numFmtId="0" fontId="2" fillId="0" borderId="51" xfId="22" applyFont="1" applyFill="1" applyBorder="1" applyAlignment="1">
      <alignment horizontal="center" wrapText="1"/>
      <protection/>
    </xf>
    <xf numFmtId="0" fontId="2" fillId="2" borderId="10" xfId="22" applyFont="1" applyFill="1" applyBorder="1" applyAlignment="1">
      <alignment horizontal="center" wrapText="1"/>
      <protection/>
    </xf>
    <xf numFmtId="0" fontId="2" fillId="2" borderId="9" xfId="22" applyFont="1" applyFill="1" applyBorder="1" applyAlignment="1">
      <alignment horizontal="center" wrapText="1"/>
      <protection/>
    </xf>
    <xf numFmtId="0" fontId="2" fillId="2" borderId="51" xfId="22" applyFont="1" applyFill="1" applyBorder="1" applyAlignment="1">
      <alignment horizontal="center" wrapText="1"/>
      <protection/>
    </xf>
    <xf numFmtId="0" fontId="4" fillId="0" borderId="39" xfId="22" applyFont="1" applyFill="1" applyBorder="1">
      <alignment/>
      <protection/>
    </xf>
    <xf numFmtId="0" fontId="9" fillId="0" borderId="12" xfId="22" applyFont="1" applyFill="1" applyBorder="1" applyAlignment="1">
      <alignment horizontal="center"/>
      <protection/>
    </xf>
    <xf numFmtId="0" fontId="9" fillId="0" borderId="36" xfId="22" applyFont="1" applyFill="1" applyBorder="1" applyAlignment="1">
      <alignment horizontal="center"/>
      <protection/>
    </xf>
    <xf numFmtId="0" fontId="9" fillId="0" borderId="49" xfId="22" applyFont="1" applyFill="1" applyBorder="1" applyAlignment="1">
      <alignment horizontal="center"/>
      <protection/>
    </xf>
    <xf numFmtId="0" fontId="2" fillId="0" borderId="36" xfId="22" applyFont="1" applyFill="1" applyBorder="1" applyAlignment="1">
      <alignment horizontal="center"/>
      <protection/>
    </xf>
    <xf numFmtId="0" fontId="2" fillId="0" borderId="49" xfId="22" applyFont="1" applyFill="1" applyBorder="1" applyAlignment="1">
      <alignment horizontal="center"/>
      <protection/>
    </xf>
    <xf numFmtId="0" fontId="2" fillId="0" borderId="17" xfId="22" applyFont="1" applyFill="1" applyBorder="1" applyAlignment="1">
      <alignment horizontal="center"/>
      <protection/>
    </xf>
    <xf numFmtId="0" fontId="2" fillId="0" borderId="50" xfId="22" applyFont="1" applyFill="1" applyBorder="1" applyAlignment="1">
      <alignment horizontal="center"/>
      <protection/>
    </xf>
    <xf numFmtId="0" fontId="2" fillId="0" borderId="52" xfId="22" applyFont="1" applyFill="1" applyBorder="1" applyAlignment="1">
      <alignment horizontal="center"/>
      <protection/>
    </xf>
    <xf numFmtId="0" fontId="9" fillId="0" borderId="17" xfId="22" applyFont="1" applyFill="1" applyBorder="1" applyAlignment="1">
      <alignment horizontal="center"/>
      <protection/>
    </xf>
    <xf numFmtId="0" fontId="2" fillId="2" borderId="52" xfId="22" applyFont="1" applyFill="1" applyBorder="1" applyAlignment="1">
      <alignment horizontal="center"/>
      <protection/>
    </xf>
    <xf numFmtId="0" fontId="9" fillId="2" borderId="17" xfId="22" applyFont="1" applyFill="1" applyBorder="1" applyAlignment="1">
      <alignment horizontal="center"/>
      <protection/>
    </xf>
    <xf numFmtId="0" fontId="2" fillId="2" borderId="12" xfId="22" applyFont="1" applyFill="1" applyBorder="1" applyAlignment="1">
      <alignment horizontal="center" wrapText="1"/>
      <protection/>
    </xf>
    <xf numFmtId="0" fontId="2" fillId="2" borderId="12" xfId="22" applyFont="1" applyFill="1" applyBorder="1" applyAlignment="1">
      <alignment horizontal="center"/>
      <protection/>
    </xf>
    <xf numFmtId="0" fontId="2" fillId="2" borderId="36" xfId="22" applyFont="1" applyFill="1" applyBorder="1" applyAlignment="1">
      <alignment horizontal="center"/>
      <protection/>
    </xf>
    <xf numFmtId="0" fontId="9" fillId="0" borderId="39" xfId="22" applyFont="1" applyFill="1" applyBorder="1" applyAlignment="1">
      <alignment vertical="top"/>
      <protection/>
    </xf>
    <xf numFmtId="169" fontId="4" fillId="0" borderId="53" xfId="22" applyNumberFormat="1" applyFont="1" applyFill="1" applyBorder="1" applyAlignment="1">
      <alignment horizontal="right"/>
      <protection/>
    </xf>
    <xf numFmtId="3" fontId="4" fillId="0" borderId="44" xfId="16" applyNumberFormat="1" applyFont="1" applyFill="1" applyBorder="1" applyAlignment="1">
      <alignment horizontal="right"/>
    </xf>
    <xf numFmtId="3" fontId="4" fillId="0" borderId="44" xfId="22" applyNumberFormat="1" applyFont="1" applyFill="1" applyBorder="1" applyAlignment="1">
      <alignment horizontal="right"/>
      <protection/>
    </xf>
    <xf numFmtId="0" fontId="4" fillId="0" borderId="0" xfId="22" applyFont="1" applyFill="1" applyBorder="1" applyAlignment="1">
      <alignment horizontal="center"/>
      <protection/>
    </xf>
    <xf numFmtId="3" fontId="4" fillId="0" borderId="44" xfId="22" applyNumberFormat="1" applyFont="1" applyFill="1" applyBorder="1">
      <alignment/>
      <protection/>
    </xf>
    <xf numFmtId="3" fontId="4" fillId="0" borderId="0" xfId="22" applyNumberFormat="1" applyFont="1" applyFill="1" applyBorder="1">
      <alignment/>
      <protection/>
    </xf>
    <xf numFmtId="168" fontId="8" fillId="0" borderId="15" xfId="22" applyNumberFormat="1" applyFont="1" applyFill="1" applyBorder="1">
      <alignment/>
      <protection/>
    </xf>
    <xf numFmtId="3" fontId="8" fillId="0" borderId="0" xfId="22" applyNumberFormat="1" applyFont="1" applyFill="1">
      <alignment/>
      <protection/>
    </xf>
    <xf numFmtId="3" fontId="4" fillId="0" borderId="0" xfId="22" applyNumberFormat="1" applyFont="1" applyFill="1" applyBorder="1" applyAlignment="1">
      <alignment horizontal="center"/>
      <protection/>
    </xf>
    <xf numFmtId="3" fontId="8" fillId="0" borderId="52" xfId="22" applyNumberFormat="1" applyFont="1" applyFill="1" applyBorder="1">
      <alignment/>
      <protection/>
    </xf>
    <xf numFmtId="168" fontId="8" fillId="0" borderId="0" xfId="22" applyNumberFormat="1" applyFont="1" applyFill="1" applyBorder="1">
      <alignment/>
      <protection/>
    </xf>
    <xf numFmtId="3" fontId="8" fillId="0" borderId="54" xfId="22" applyNumberFormat="1" applyFont="1" applyFill="1" applyBorder="1">
      <alignment/>
      <protection/>
    </xf>
    <xf numFmtId="3" fontId="8" fillId="2" borderId="52" xfId="22" applyNumberFormat="1" applyFont="1" applyFill="1" applyBorder="1">
      <alignment/>
      <protection/>
    </xf>
    <xf numFmtId="168" fontId="8" fillId="2" borderId="0" xfId="22" applyNumberFormat="1" applyFont="1" applyFill="1" applyBorder="1">
      <alignment/>
      <protection/>
    </xf>
    <xf numFmtId="3" fontId="8" fillId="2" borderId="0" xfId="22" applyNumberFormat="1" applyFont="1" applyFill="1" applyBorder="1">
      <alignment/>
      <protection/>
    </xf>
    <xf numFmtId="3" fontId="4" fillId="2" borderId="0" xfId="22" applyNumberFormat="1" applyFont="1" applyFill="1" applyBorder="1" applyAlignment="1">
      <alignment horizontal="center"/>
      <protection/>
    </xf>
    <xf numFmtId="3" fontId="8" fillId="2" borderId="54" xfId="22" applyNumberFormat="1" applyFont="1" applyFill="1" applyBorder="1">
      <alignment/>
      <protection/>
    </xf>
    <xf numFmtId="0" fontId="9" fillId="0" borderId="39" xfId="22" applyFont="1" applyFill="1" applyBorder="1">
      <alignment/>
      <protection/>
    </xf>
    <xf numFmtId="3" fontId="8" fillId="0" borderId="19" xfId="16" applyNumberFormat="1" applyFont="1" applyFill="1" applyBorder="1"/>
    <xf numFmtId="3" fontId="8" fillId="0" borderId="5" xfId="16" applyNumberFormat="1" applyFont="1" applyFill="1" applyBorder="1"/>
    <xf numFmtId="169" fontId="4" fillId="0" borderId="5" xfId="22" applyNumberFormat="1" applyFont="1" applyFill="1" applyBorder="1" applyAlignment="1">
      <alignment horizontal="right"/>
      <protection/>
    </xf>
    <xf numFmtId="3" fontId="4" fillId="0" borderId="0" xfId="16" applyNumberFormat="1" applyFont="1" applyFill="1" applyBorder="1" applyAlignment="1">
      <alignment horizontal="right"/>
    </xf>
    <xf numFmtId="3" fontId="4" fillId="0" borderId="0" xfId="22" applyNumberFormat="1" applyFont="1" applyFill="1" applyBorder="1" applyAlignment="1">
      <alignment horizontal="right"/>
      <protection/>
    </xf>
    <xf numFmtId="3" fontId="8" fillId="0" borderId="15" xfId="22" applyNumberFormat="1" applyFont="1" applyFill="1" applyBorder="1">
      <alignment/>
      <protection/>
    </xf>
    <xf numFmtId="3" fontId="8" fillId="0" borderId="20" xfId="22" applyNumberFormat="1" applyFont="1" applyFill="1" applyBorder="1">
      <alignment/>
      <protection/>
    </xf>
    <xf numFmtId="3" fontId="8" fillId="2" borderId="15" xfId="22" applyNumberFormat="1" applyFont="1" applyFill="1" applyBorder="1">
      <alignment/>
      <protection/>
    </xf>
    <xf numFmtId="3" fontId="8" fillId="2" borderId="20" xfId="22" applyNumberFormat="1" applyFont="1" applyFill="1" applyBorder="1">
      <alignment/>
      <protection/>
    </xf>
    <xf numFmtId="3" fontId="8" fillId="0" borderId="19" xfId="22" applyNumberFormat="1" applyFont="1" applyFill="1" applyBorder="1">
      <alignment/>
      <protection/>
    </xf>
    <xf numFmtId="3" fontId="8" fillId="0" borderId="5" xfId="22" applyNumberFormat="1" applyFont="1" applyFill="1" applyBorder="1">
      <alignment/>
      <protection/>
    </xf>
    <xf numFmtId="3" fontId="4" fillId="0" borderId="18" xfId="16" applyNumberFormat="1" applyFont="1" applyFill="1" applyBorder="1" applyAlignment="1">
      <alignment horizontal="right"/>
    </xf>
    <xf numFmtId="3" fontId="4" fillId="0" borderId="18" xfId="22" applyNumberFormat="1" applyFont="1" applyFill="1" applyBorder="1" applyAlignment="1">
      <alignment horizontal="right"/>
      <protection/>
    </xf>
    <xf numFmtId="3" fontId="4" fillId="0" borderId="18" xfId="22" applyNumberFormat="1" applyFont="1" applyFill="1" applyBorder="1">
      <alignment/>
      <protection/>
    </xf>
    <xf numFmtId="3" fontId="8" fillId="0" borderId="55" xfId="22" applyNumberFormat="1" applyFont="1" applyFill="1" applyBorder="1">
      <alignment/>
      <protection/>
    </xf>
    <xf numFmtId="3" fontId="8" fillId="0" borderId="18" xfId="22" applyNumberFormat="1" applyFont="1" applyFill="1" applyBorder="1">
      <alignment/>
      <protection/>
    </xf>
    <xf numFmtId="3" fontId="8" fillId="2" borderId="55" xfId="22" applyNumberFormat="1" applyFont="1" applyFill="1" applyBorder="1">
      <alignment/>
      <protection/>
    </xf>
    <xf numFmtId="0" fontId="9" fillId="0" borderId="56" xfId="22" applyFont="1" applyFill="1" applyBorder="1" applyAlignment="1">
      <alignment horizontal="center"/>
      <protection/>
    </xf>
    <xf numFmtId="3" fontId="8" fillId="0" borderId="57" xfId="22" applyNumberFormat="1" applyFont="1" applyFill="1" applyBorder="1">
      <alignment/>
      <protection/>
    </xf>
    <xf numFmtId="3" fontId="9" fillId="0" borderId="57" xfId="16" applyNumberFormat="1" applyFont="1" applyFill="1" applyBorder="1" applyAlignment="1">
      <alignment vertical="top"/>
    </xf>
    <xf numFmtId="167" fontId="4" fillId="0" borderId="58" xfId="22" applyNumberFormat="1" applyFont="1" applyFill="1" applyBorder="1" applyAlignment="1">
      <alignment horizontal="right"/>
      <protection/>
    </xf>
    <xf numFmtId="3" fontId="4" fillId="0" borderId="59" xfId="22" applyNumberFormat="1" applyFont="1" applyFill="1" applyBorder="1" applyAlignment="1">
      <alignment horizontal="right" vertical="top"/>
      <protection/>
    </xf>
    <xf numFmtId="10" fontId="4" fillId="0" borderId="22" xfId="22" applyNumberFormat="1" applyFont="1" applyFill="1" applyBorder="1" applyAlignment="1">
      <alignment horizontal="right" vertical="top"/>
      <protection/>
    </xf>
    <xf numFmtId="0" fontId="8" fillId="0" borderId="60" xfId="22" applyFont="1" applyFill="1" applyBorder="1">
      <alignment/>
      <protection/>
    </xf>
    <xf numFmtId="3" fontId="8" fillId="0" borderId="22" xfId="22" applyNumberFormat="1" applyFont="1" applyFill="1" applyBorder="1">
      <alignment/>
      <protection/>
    </xf>
    <xf numFmtId="3" fontId="8" fillId="0" borderId="61" xfId="22" applyNumberFormat="1" applyFont="1" applyFill="1" applyBorder="1">
      <alignment/>
      <protection/>
    </xf>
    <xf numFmtId="0" fontId="8" fillId="0" borderId="57" xfId="22" applyFont="1" applyFill="1" applyBorder="1">
      <alignment/>
      <protection/>
    </xf>
    <xf numFmtId="3" fontId="8" fillId="0" borderId="60" xfId="22" applyNumberFormat="1" applyFont="1" applyFill="1" applyBorder="1">
      <alignment/>
      <protection/>
    </xf>
    <xf numFmtId="3" fontId="8" fillId="0" borderId="59" xfId="22" applyNumberFormat="1" applyFont="1" applyFill="1" applyBorder="1">
      <alignment/>
      <protection/>
    </xf>
    <xf numFmtId="3" fontId="8" fillId="0" borderId="48" xfId="22" applyNumberFormat="1" applyFont="1" applyFill="1" applyBorder="1">
      <alignment/>
      <protection/>
    </xf>
    <xf numFmtId="3" fontId="8" fillId="0" borderId="47" xfId="22" applyNumberFormat="1" applyFont="1" applyFill="1" applyBorder="1">
      <alignment/>
      <protection/>
    </xf>
    <xf numFmtId="3" fontId="8" fillId="2" borderId="60" xfId="22" applyNumberFormat="1" applyFont="1" applyFill="1" applyBorder="1">
      <alignment/>
      <protection/>
    </xf>
    <xf numFmtId="3" fontId="8" fillId="2" borderId="46" xfId="22" applyNumberFormat="1" applyFont="1" applyFill="1" applyBorder="1">
      <alignment/>
      <protection/>
    </xf>
    <xf numFmtId="0" fontId="8" fillId="2" borderId="57" xfId="22" applyFont="1" applyFill="1" applyBorder="1">
      <alignment/>
      <protection/>
    </xf>
    <xf numFmtId="3" fontId="8" fillId="2" borderId="22" xfId="22" applyNumberFormat="1" applyFont="1" applyFill="1" applyBorder="1">
      <alignment/>
      <protection/>
    </xf>
    <xf numFmtId="3" fontId="8" fillId="2" borderId="59" xfId="22" applyNumberFormat="1" applyFont="1" applyFill="1" applyBorder="1">
      <alignment/>
      <protection/>
    </xf>
    <xf numFmtId="10" fontId="4" fillId="2" borderId="22" xfId="22" applyNumberFormat="1" applyFont="1" applyFill="1" applyBorder="1" applyAlignment="1">
      <alignment horizontal="right" vertical="top"/>
      <protection/>
    </xf>
    <xf numFmtId="3" fontId="8" fillId="2" borderId="47" xfId="22" applyNumberFormat="1" applyFont="1" applyFill="1" applyBorder="1">
      <alignment/>
      <protection/>
    </xf>
    <xf numFmtId="0" fontId="8" fillId="0" borderId="62" xfId="22" applyFont="1" applyFill="1" applyBorder="1">
      <alignment/>
      <protection/>
    </xf>
    <xf numFmtId="0" fontId="8" fillId="0" borderId="40" xfId="22" applyFont="1" applyFill="1" applyBorder="1">
      <alignment/>
      <protection/>
    </xf>
    <xf numFmtId="0" fontId="8" fillId="0" borderId="0" xfId="22" applyFont="1" applyFill="1" applyAlignment="1">
      <alignment wrapText="1"/>
      <protection/>
    </xf>
    <xf numFmtId="0" fontId="8" fillId="0" borderId="40" xfId="22" applyFont="1" applyBorder="1">
      <alignment/>
      <protection/>
    </xf>
    <xf numFmtId="0" fontId="8" fillId="0" borderId="0" xfId="22" applyFont="1" applyBorder="1">
      <alignment/>
      <protection/>
    </xf>
    <xf numFmtId="0" fontId="8" fillId="0" borderId="0" xfId="22" applyFont="1" applyBorder="1" applyAlignment="1">
      <alignment wrapText="1"/>
      <protection/>
    </xf>
    <xf numFmtId="0" fontId="9" fillId="0" borderId="0" xfId="22" applyFont="1" applyFill="1" applyBorder="1" applyAlignment="1">
      <alignment/>
      <protection/>
    </xf>
    <xf numFmtId="0" fontId="8" fillId="0" borderId="42" xfId="22" applyFont="1" applyFill="1" applyBorder="1">
      <alignment/>
      <protection/>
    </xf>
    <xf numFmtId="0" fontId="8" fillId="0" borderId="42" xfId="22" applyFont="1" applyBorder="1">
      <alignment/>
      <protection/>
    </xf>
    <xf numFmtId="0" fontId="9" fillId="0" borderId="5" xfId="22" applyFont="1" applyFill="1" applyBorder="1" applyAlignment="1">
      <alignment/>
      <protection/>
    </xf>
    <xf numFmtId="0" fontId="2" fillId="0" borderId="39" xfId="22" applyFont="1" applyFill="1" applyBorder="1" applyAlignment="1">
      <alignment horizontal="center"/>
      <protection/>
    </xf>
    <xf numFmtId="0" fontId="9" fillId="0" borderId="9" xfId="22" applyFont="1" applyFill="1" applyBorder="1" applyAlignment="1">
      <alignment horizontal="center" wrapText="1"/>
      <protection/>
    </xf>
    <xf numFmtId="0" fontId="2" fillId="0" borderId="31" xfId="22" applyFont="1" applyFill="1" applyBorder="1" applyAlignment="1">
      <alignment horizontal="center" wrapText="1"/>
      <protection/>
    </xf>
    <xf numFmtId="0" fontId="2" fillId="0" borderId="63" xfId="22" applyFont="1" applyFill="1" applyBorder="1" applyAlignment="1">
      <alignment horizontal="center" wrapText="1"/>
      <protection/>
    </xf>
    <xf numFmtId="0" fontId="4" fillId="0" borderId="0" xfId="22" applyFont="1" applyFill="1" applyBorder="1" applyAlignment="1">
      <alignment horizontal="center" wrapText="1"/>
      <protection/>
    </xf>
    <xf numFmtId="0" fontId="2" fillId="0" borderId="64" xfId="22" applyFont="1" applyFill="1" applyBorder="1" applyAlignment="1">
      <alignment horizontal="center" wrapText="1"/>
      <protection/>
    </xf>
    <xf numFmtId="0" fontId="2" fillId="0" borderId="14" xfId="22" applyFont="1" applyFill="1" applyBorder="1" applyAlignment="1">
      <alignment horizontal="center" wrapText="1"/>
      <protection/>
    </xf>
    <xf numFmtId="0" fontId="9" fillId="0" borderId="10" xfId="22" applyFont="1" applyFill="1" applyBorder="1" applyAlignment="1">
      <alignment horizontal="center" wrapText="1"/>
      <protection/>
    </xf>
    <xf numFmtId="0" fontId="2" fillId="0" borderId="34" xfId="22" applyFont="1" applyFill="1" applyBorder="1" applyAlignment="1">
      <alignment horizontal="center" wrapText="1"/>
      <protection/>
    </xf>
    <xf numFmtId="0" fontId="2" fillId="2" borderId="14" xfId="22" applyFont="1" applyFill="1" applyBorder="1" applyAlignment="1">
      <alignment horizontal="center" wrapText="1"/>
      <protection/>
    </xf>
    <xf numFmtId="0" fontId="9" fillId="2" borderId="10" xfId="22" applyFont="1" applyFill="1" applyBorder="1" applyAlignment="1">
      <alignment horizontal="center" wrapText="1"/>
      <protection/>
    </xf>
    <xf numFmtId="0" fontId="2" fillId="2" borderId="34" xfId="22" applyFont="1" applyFill="1" applyBorder="1" applyAlignment="1">
      <alignment horizontal="center" wrapText="1"/>
      <protection/>
    </xf>
    <xf numFmtId="0" fontId="9" fillId="0" borderId="65" xfId="22" applyFont="1" applyFill="1" applyBorder="1" applyAlignment="1">
      <alignment horizontal="center"/>
      <protection/>
    </xf>
    <xf numFmtId="0" fontId="2" fillId="0" borderId="0" xfId="22" applyFont="1" applyFill="1" applyBorder="1" applyAlignment="1">
      <alignment horizontal="center"/>
      <protection/>
    </xf>
    <xf numFmtId="0" fontId="2" fillId="0" borderId="65" xfId="22" applyFont="1" applyFill="1" applyBorder="1" applyAlignment="1">
      <alignment horizontal="center"/>
      <protection/>
    </xf>
    <xf numFmtId="0" fontId="2" fillId="0" borderId="37" xfId="22" applyFont="1" applyFill="1" applyBorder="1" applyAlignment="1">
      <alignment horizontal="center"/>
      <protection/>
    </xf>
    <xf numFmtId="0" fontId="9" fillId="0" borderId="50" xfId="22" applyFont="1" applyFill="1" applyBorder="1" applyAlignment="1">
      <alignment horizontal="center"/>
      <protection/>
    </xf>
    <xf numFmtId="0" fontId="9" fillId="0" borderId="0" xfId="22" applyFont="1" applyFill="1" applyBorder="1" applyAlignment="1">
      <alignment horizontal="center"/>
      <protection/>
    </xf>
    <xf numFmtId="0" fontId="2" fillId="2" borderId="50" xfId="22" applyFont="1" applyFill="1" applyBorder="1" applyAlignment="1">
      <alignment horizontal="center"/>
      <protection/>
    </xf>
    <xf numFmtId="0" fontId="9" fillId="2" borderId="12" xfId="22" applyFont="1" applyFill="1" applyBorder="1" applyAlignment="1">
      <alignment horizontal="center"/>
      <protection/>
    </xf>
    <xf numFmtId="0" fontId="2" fillId="2" borderId="0" xfId="22" applyFont="1" applyFill="1" applyBorder="1" applyAlignment="1">
      <alignment horizontal="center"/>
      <protection/>
    </xf>
    <xf numFmtId="0" fontId="2" fillId="2" borderId="65" xfId="22" applyFont="1" applyFill="1" applyBorder="1" applyAlignment="1">
      <alignment horizontal="center"/>
      <protection/>
    </xf>
    <xf numFmtId="0" fontId="2" fillId="2" borderId="37" xfId="22" applyFont="1" applyFill="1" applyBorder="1" applyAlignment="1">
      <alignment horizontal="center"/>
      <protection/>
    </xf>
    <xf numFmtId="0" fontId="9" fillId="0" borderId="56" xfId="22" applyFont="1" applyFill="1" applyBorder="1" applyAlignment="1">
      <alignment vertical="top"/>
      <protection/>
    </xf>
    <xf numFmtId="10" fontId="4" fillId="0" borderId="22" xfId="22" applyNumberFormat="1" applyFont="1" applyFill="1" applyBorder="1">
      <alignment/>
      <protection/>
    </xf>
    <xf numFmtId="168" fontId="4" fillId="0" borderId="22" xfId="22" applyNumberFormat="1" applyFont="1" applyFill="1" applyBorder="1">
      <alignment/>
      <protection/>
    </xf>
    <xf numFmtId="3" fontId="4" fillId="0" borderId="22" xfId="22" applyNumberFormat="1" applyFont="1" applyFill="1" applyBorder="1">
      <alignment/>
      <protection/>
    </xf>
    <xf numFmtId="3" fontId="4" fillId="0" borderId="46" xfId="22" applyNumberFormat="1" applyFont="1" applyFill="1" applyBorder="1">
      <alignment/>
      <protection/>
    </xf>
    <xf numFmtId="3" fontId="4" fillId="0" borderId="1" xfId="22" applyNumberFormat="1" applyFont="1" applyFill="1" applyBorder="1">
      <alignment/>
      <protection/>
    </xf>
    <xf numFmtId="164" fontId="4" fillId="0" borderId="0" xfId="16" applyNumberFormat="1" applyFont="1" applyFill="1" applyBorder="1"/>
    <xf numFmtId="164" fontId="4" fillId="0" borderId="0" xfId="22" applyNumberFormat="1" applyFont="1" applyFill="1" applyBorder="1">
      <alignment/>
      <protection/>
    </xf>
    <xf numFmtId="0" fontId="4" fillId="0" borderId="0" xfId="22" applyFont="1" applyFill="1" applyBorder="1">
      <alignment/>
      <protection/>
    </xf>
    <xf numFmtId="10" fontId="4" fillId="0" borderId="66" xfId="22" applyNumberFormat="1" applyFont="1" applyFill="1" applyBorder="1">
      <alignment/>
      <protection/>
    </xf>
    <xf numFmtId="169" fontId="4" fillId="0" borderId="22" xfId="22" applyNumberFormat="1" applyFont="1" applyFill="1" applyBorder="1">
      <alignment/>
      <protection/>
    </xf>
    <xf numFmtId="3" fontId="8" fillId="0" borderId="66" xfId="22" applyNumberFormat="1" applyFont="1" applyFill="1" applyBorder="1">
      <alignment/>
      <protection/>
    </xf>
    <xf numFmtId="3" fontId="8" fillId="2" borderId="66" xfId="22" applyNumberFormat="1" applyFont="1" applyFill="1" applyBorder="1">
      <alignment/>
      <protection/>
    </xf>
    <xf numFmtId="10" fontId="4" fillId="2" borderId="66" xfId="22" applyNumberFormat="1" applyFont="1" applyFill="1" applyBorder="1">
      <alignment/>
      <protection/>
    </xf>
    <xf numFmtId="169" fontId="4" fillId="2" borderId="22" xfId="22" applyNumberFormat="1" applyFont="1" applyFill="1" applyBorder="1">
      <alignment/>
      <protection/>
    </xf>
    <xf numFmtId="3" fontId="4" fillId="2" borderId="22" xfId="22" applyNumberFormat="1" applyFont="1" applyFill="1" applyBorder="1">
      <alignment/>
      <protection/>
    </xf>
    <xf numFmtId="3" fontId="4" fillId="2" borderId="46" xfId="22" applyNumberFormat="1" applyFont="1" applyFill="1" applyBorder="1">
      <alignment/>
      <protection/>
    </xf>
    <xf numFmtId="3" fontId="4" fillId="2" borderId="1" xfId="22" applyNumberFormat="1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8" fillId="0" borderId="28" xfId="22" applyFont="1" applyFill="1" applyBorder="1">
      <alignment/>
      <protection/>
    </xf>
    <xf numFmtId="0" fontId="8" fillId="0" borderId="67" xfId="22" applyFont="1" applyFill="1" applyBorder="1">
      <alignment/>
      <protection/>
    </xf>
    <xf numFmtId="0" fontId="9" fillId="2" borderId="8" xfId="22" applyFont="1" applyFill="1" applyBorder="1" applyAlignment="1">
      <alignment horizontal="center"/>
      <protection/>
    </xf>
    <xf numFmtId="0" fontId="9" fillId="2" borderId="40" xfId="22" applyFont="1" applyFill="1" applyBorder="1">
      <alignment/>
      <protection/>
    </xf>
    <xf numFmtId="0" fontId="9" fillId="2" borderId="67" xfId="22" applyFont="1" applyFill="1" applyBorder="1">
      <alignment/>
      <protection/>
    </xf>
    <xf numFmtId="0" fontId="8" fillId="0" borderId="68" xfId="22" applyFont="1" applyFill="1" applyBorder="1">
      <alignment/>
      <protection/>
    </xf>
    <xf numFmtId="0" fontId="9" fillId="2" borderId="19" xfId="22" applyFont="1" applyFill="1" applyBorder="1">
      <alignment/>
      <protection/>
    </xf>
    <xf numFmtId="0" fontId="9" fillId="2" borderId="31" xfId="22" applyFont="1" applyFill="1" applyBorder="1" applyAlignment="1">
      <alignment horizontal="center"/>
      <protection/>
    </xf>
    <xf numFmtId="0" fontId="9" fillId="2" borderId="0" xfId="22" applyFont="1" applyFill="1" applyBorder="1">
      <alignment/>
      <protection/>
    </xf>
    <xf numFmtId="0" fontId="9" fillId="2" borderId="68" xfId="22" applyFont="1" applyFill="1" applyBorder="1">
      <alignment/>
      <protection/>
    </xf>
    <xf numFmtId="0" fontId="10" fillId="0" borderId="0" xfId="0" applyFont="1" applyAlignment="1">
      <alignment vertical="center"/>
    </xf>
    <xf numFmtId="0" fontId="8" fillId="0" borderId="0" xfId="21" applyFont="1" applyFill="1">
      <alignment/>
      <protection/>
    </xf>
    <xf numFmtId="3" fontId="8" fillId="0" borderId="0" xfId="21" applyNumberFormat="1" applyFont="1" applyFill="1">
      <alignment/>
      <protection/>
    </xf>
    <xf numFmtId="0" fontId="9" fillId="0" borderId="28" xfId="22" applyFont="1" applyFill="1" applyBorder="1">
      <alignment/>
      <protection/>
    </xf>
    <xf numFmtId="0" fontId="8" fillId="0" borderId="69" xfId="22" applyFont="1" applyFill="1" applyBorder="1">
      <alignment/>
      <protection/>
    </xf>
    <xf numFmtId="0" fontId="9" fillId="0" borderId="48" xfId="22" applyFont="1" applyFill="1" applyBorder="1" applyAlignment="1">
      <alignment horizontal="left"/>
      <protection/>
    </xf>
    <xf numFmtId="169" fontId="8" fillId="0" borderId="46" xfId="22" applyNumberFormat="1" applyFont="1" applyFill="1" applyBorder="1">
      <alignment/>
      <protection/>
    </xf>
    <xf numFmtId="169" fontId="8" fillId="0" borderId="47" xfId="22" applyNumberFormat="1" applyFont="1" applyFill="1" applyBorder="1">
      <alignment/>
      <protection/>
    </xf>
    <xf numFmtId="169" fontId="8" fillId="2" borderId="47" xfId="22" applyNumberFormat="1" applyFont="1" applyFill="1" applyBorder="1">
      <alignment/>
      <protection/>
    </xf>
    <xf numFmtId="0" fontId="10" fillId="0" borderId="0" xfId="0" applyFont="1"/>
    <xf numFmtId="0" fontId="12" fillId="0" borderId="0" xfId="0" applyFont="1" applyAlignment="1">
      <alignment vertical="center"/>
    </xf>
    <xf numFmtId="0" fontId="10" fillId="0" borderId="0" xfId="0" applyFont="1" applyBorder="1"/>
    <xf numFmtId="0" fontId="12" fillId="0" borderId="0" xfId="0" applyFont="1" applyFill="1" applyBorder="1" applyAlignment="1">
      <alignment/>
    </xf>
    <xf numFmtId="0" fontId="10" fillId="0" borderId="0" xfId="0" applyFont="1" applyFill="1"/>
    <xf numFmtId="0" fontId="12" fillId="0" borderId="0" xfId="0" applyFont="1" applyFill="1" applyBorder="1"/>
    <xf numFmtId="0" fontId="2" fillId="0" borderId="15" xfId="0" applyFont="1" applyFill="1" applyBorder="1" applyAlignment="1">
      <alignment horizontal="center"/>
    </xf>
    <xf numFmtId="3" fontId="10" fillId="0" borderId="70" xfId="0" applyNumberFormat="1" applyFont="1" applyFill="1" applyBorder="1"/>
    <xf numFmtId="3" fontId="10" fillId="0" borderId="9" xfId="0" applyNumberFormat="1" applyFont="1" applyFill="1" applyBorder="1"/>
    <xf numFmtId="3" fontId="10" fillId="0" borderId="51" xfId="0" applyNumberFormat="1" applyFont="1" applyFill="1" applyBorder="1"/>
    <xf numFmtId="0" fontId="2" fillId="2" borderId="15" xfId="0" applyFont="1" applyFill="1" applyBorder="1" applyAlignment="1">
      <alignment horizontal="center"/>
    </xf>
    <xf numFmtId="3" fontId="10" fillId="2" borderId="51" xfId="0" applyNumberFormat="1" applyFont="1" applyFill="1" applyBorder="1"/>
    <xf numFmtId="3" fontId="10" fillId="0" borderId="0" xfId="0" applyNumberFormat="1" applyFont="1" applyBorder="1"/>
    <xf numFmtId="3" fontId="10" fillId="0" borderId="71" xfId="0" applyNumberFormat="1" applyFont="1" applyFill="1" applyBorder="1"/>
    <xf numFmtId="0" fontId="12" fillId="0" borderId="15" xfId="0" applyFont="1" applyFill="1" applyBorder="1" applyAlignment="1">
      <alignment horizontal="center"/>
    </xf>
    <xf numFmtId="3" fontId="10" fillId="0" borderId="72" xfId="0" applyNumberFormat="1" applyFont="1" applyFill="1" applyBorder="1"/>
    <xf numFmtId="3" fontId="10" fillId="0" borderId="12" xfId="0" applyNumberFormat="1" applyFont="1" applyFill="1" applyBorder="1"/>
    <xf numFmtId="0" fontId="12" fillId="2" borderId="15" xfId="0" applyFont="1" applyFill="1" applyBorder="1" applyAlignment="1">
      <alignment horizontal="center"/>
    </xf>
    <xf numFmtId="3" fontId="10" fillId="0" borderId="44" xfId="0" applyNumberFormat="1" applyFont="1" applyFill="1" applyBorder="1"/>
    <xf numFmtId="3" fontId="12" fillId="0" borderId="15" xfId="0" applyNumberFormat="1" applyFont="1" applyFill="1" applyBorder="1" applyAlignment="1">
      <alignment horizontal="center"/>
    </xf>
    <xf numFmtId="3" fontId="12" fillId="2" borderId="15" xfId="0" applyNumberFormat="1" applyFont="1" applyFill="1" applyBorder="1" applyAlignment="1">
      <alignment horizontal="center"/>
    </xf>
    <xf numFmtId="3" fontId="10" fillId="0" borderId="73" xfId="0" applyNumberFormat="1" applyFont="1" applyFill="1" applyBorder="1" applyAlignment="1" quotePrefix="1">
      <alignment horizontal="center"/>
    </xf>
    <xf numFmtId="3" fontId="12" fillId="0" borderId="2" xfId="0" applyNumberFormat="1" applyFont="1" applyFill="1" applyBorder="1" applyAlignment="1">
      <alignment horizontal="center"/>
    </xf>
    <xf numFmtId="3" fontId="12" fillId="2" borderId="2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3" fontId="10" fillId="0" borderId="7" xfId="0" applyNumberFormat="1" applyFont="1" applyFill="1" applyBorder="1"/>
    <xf numFmtId="0" fontId="12" fillId="0" borderId="26" xfId="0" applyFont="1" applyFill="1" applyBorder="1" applyAlignment="1">
      <alignment horizontal="center"/>
    </xf>
    <xf numFmtId="3" fontId="10" fillId="0" borderId="1" xfId="0" applyNumberFormat="1" applyFont="1" applyFill="1" applyBorder="1"/>
    <xf numFmtId="0" fontId="12" fillId="2" borderId="26" xfId="0" applyFont="1" applyFill="1" applyBorder="1" applyAlignment="1">
      <alignment horizontal="center"/>
    </xf>
    <xf numFmtId="3" fontId="10" fillId="2" borderId="1" xfId="0" applyNumberFormat="1" applyFont="1" applyFill="1" applyBorder="1"/>
    <xf numFmtId="0" fontId="12" fillId="0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0" fillId="0" borderId="32" xfId="0" applyFont="1" applyFill="1" applyBorder="1"/>
    <xf numFmtId="0" fontId="10" fillId="0" borderId="10" xfId="0" applyFont="1" applyFill="1" applyBorder="1"/>
    <xf numFmtId="2" fontId="10" fillId="0" borderId="10" xfId="0" applyNumberFormat="1" applyFont="1" applyFill="1" applyBorder="1"/>
    <xf numFmtId="0" fontId="10" fillId="0" borderId="14" xfId="0" applyFont="1" applyFill="1" applyBorder="1"/>
    <xf numFmtId="3" fontId="10" fillId="0" borderId="10" xfId="0" applyNumberFormat="1" applyFont="1" applyFill="1" applyBorder="1"/>
    <xf numFmtId="3" fontId="10" fillId="0" borderId="14" xfId="0" applyNumberFormat="1" applyFont="1" applyFill="1" applyBorder="1"/>
    <xf numFmtId="0" fontId="10" fillId="0" borderId="33" xfId="0" applyFont="1" applyFill="1" applyBorder="1"/>
    <xf numFmtId="0" fontId="10" fillId="0" borderId="34" xfId="0" applyFont="1" applyFill="1" applyBorder="1"/>
    <xf numFmtId="3" fontId="10" fillId="0" borderId="33" xfId="0" applyNumberFormat="1" applyFont="1" applyFill="1" applyBorder="1"/>
    <xf numFmtId="3" fontId="10" fillId="0" borderId="34" xfId="0" applyNumberFormat="1" applyFont="1" applyFill="1" applyBorder="1"/>
    <xf numFmtId="3" fontId="10" fillId="2" borderId="33" xfId="0" applyNumberFormat="1" applyFont="1" applyFill="1" applyBorder="1"/>
    <xf numFmtId="3" fontId="10" fillId="2" borderId="10" xfId="0" applyNumberFormat="1" applyFont="1" applyFill="1" applyBorder="1"/>
    <xf numFmtId="0" fontId="10" fillId="2" borderId="10" xfId="0" applyFont="1" applyFill="1" applyBorder="1"/>
    <xf numFmtId="3" fontId="10" fillId="2" borderId="34" xfId="0" applyNumberFormat="1" applyFont="1" applyFill="1" applyBorder="1"/>
    <xf numFmtId="0" fontId="10" fillId="0" borderId="49" xfId="0" applyFont="1" applyFill="1" applyBorder="1"/>
    <xf numFmtId="0" fontId="10" fillId="0" borderId="12" xfId="0" applyFont="1" applyFill="1" applyBorder="1"/>
    <xf numFmtId="0" fontId="10" fillId="0" borderId="12" xfId="0" applyFont="1" applyFill="1" applyBorder="1" applyAlignment="1" quotePrefix="1">
      <alignment horizontal="center"/>
    </xf>
    <xf numFmtId="0" fontId="10" fillId="0" borderId="72" xfId="0" applyFont="1" applyFill="1" applyBorder="1" applyAlignment="1" quotePrefix="1">
      <alignment horizontal="center"/>
    </xf>
    <xf numFmtId="0" fontId="10" fillId="0" borderId="74" xfId="0" applyFont="1" applyFill="1" applyBorder="1" applyAlignment="1" quotePrefix="1">
      <alignment horizontal="center"/>
    </xf>
    <xf numFmtId="0" fontId="10" fillId="0" borderId="17" xfId="0" applyFont="1" applyFill="1" applyBorder="1" applyAlignment="1" quotePrefix="1">
      <alignment horizontal="center"/>
    </xf>
    <xf numFmtId="0" fontId="10" fillId="0" borderId="50" xfId="0" applyFont="1" applyFill="1" applyBorder="1" applyAlignment="1" quotePrefix="1">
      <alignment horizontal="center"/>
    </xf>
    <xf numFmtId="169" fontId="10" fillId="0" borderId="12" xfId="0" applyNumberFormat="1" applyFont="1" applyFill="1" applyBorder="1"/>
    <xf numFmtId="3" fontId="10" fillId="0" borderId="50" xfId="0" applyNumberFormat="1" applyFont="1" applyFill="1" applyBorder="1" applyAlignment="1" quotePrefix="1">
      <alignment horizontal="center"/>
    </xf>
    <xf numFmtId="3" fontId="10" fillId="0" borderId="12" xfId="0" applyNumberFormat="1" applyFont="1" applyFill="1" applyBorder="1" applyAlignment="1" quotePrefix="1">
      <alignment horizontal="center"/>
    </xf>
    <xf numFmtId="3" fontId="10" fillId="2" borderId="50" xfId="0" applyNumberFormat="1" applyFont="1" applyFill="1" applyBorder="1" applyAlignment="1" quotePrefix="1">
      <alignment horizontal="center"/>
    </xf>
    <xf numFmtId="3" fontId="10" fillId="2" borderId="12" xfId="0" applyNumberFormat="1" applyFont="1" applyFill="1" applyBorder="1"/>
    <xf numFmtId="3" fontId="10" fillId="2" borderId="12" xfId="0" applyNumberFormat="1" applyFont="1" applyFill="1" applyBorder="1" applyAlignment="1" quotePrefix="1">
      <alignment horizontal="center"/>
    </xf>
    <xf numFmtId="169" fontId="10" fillId="2" borderId="12" xfId="0" applyNumberFormat="1" applyFont="1" applyFill="1" applyBorder="1"/>
    <xf numFmtId="2" fontId="10" fillId="0" borderId="12" xfId="0" applyNumberFormat="1" applyFont="1" applyFill="1" applyBorder="1"/>
    <xf numFmtId="0" fontId="10" fillId="0" borderId="17" xfId="0" applyFont="1" applyFill="1" applyBorder="1"/>
    <xf numFmtId="3" fontId="10" fillId="0" borderId="17" xfId="0" applyNumberFormat="1" applyFont="1" applyFill="1" applyBorder="1"/>
    <xf numFmtId="0" fontId="10" fillId="0" borderId="50" xfId="0" applyFont="1" applyFill="1" applyBorder="1"/>
    <xf numFmtId="0" fontId="10" fillId="0" borderId="65" xfId="0" applyFont="1" applyFill="1" applyBorder="1"/>
    <xf numFmtId="3" fontId="10" fillId="0" borderId="50" xfId="0" applyNumberFormat="1" applyFont="1" applyFill="1" applyBorder="1"/>
    <xf numFmtId="3" fontId="10" fillId="2" borderId="50" xfId="0" applyNumberFormat="1" applyFont="1" applyFill="1" applyBorder="1"/>
    <xf numFmtId="0" fontId="10" fillId="2" borderId="65" xfId="0" applyFont="1" applyFill="1" applyBorder="1"/>
    <xf numFmtId="0" fontId="10" fillId="2" borderId="12" xfId="0" applyFont="1" applyFill="1" applyBorder="1"/>
    <xf numFmtId="0" fontId="10" fillId="0" borderId="12" xfId="0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0" fillId="0" borderId="36" xfId="0" applyNumberFormat="1" applyFont="1" applyFill="1" applyBorder="1" applyAlignment="1" quotePrefix="1">
      <alignment horizontal="center"/>
    </xf>
    <xf numFmtId="3" fontId="10" fillId="0" borderId="74" xfId="0" applyNumberFormat="1" applyFont="1" applyFill="1" applyBorder="1" applyAlignment="1" quotePrefix="1">
      <alignment horizontal="center"/>
    </xf>
    <xf numFmtId="3" fontId="10" fillId="2" borderId="74" xfId="0" applyNumberFormat="1" applyFont="1" applyFill="1" applyBorder="1" applyAlignment="1" quotePrefix="1">
      <alignment horizontal="center"/>
    </xf>
    <xf numFmtId="0" fontId="10" fillId="2" borderId="12" xfId="0" applyFont="1" applyFill="1" applyBorder="1" applyAlignment="1" quotePrefix="1">
      <alignment horizontal="center"/>
    </xf>
    <xf numFmtId="3" fontId="10" fillId="2" borderId="36" xfId="0" applyNumberFormat="1" applyFont="1" applyFill="1" applyBorder="1" applyAlignment="1" quotePrefix="1">
      <alignment horizontal="center"/>
    </xf>
    <xf numFmtId="1" fontId="10" fillId="0" borderId="12" xfId="0" applyNumberFormat="1" applyFont="1" applyFill="1" applyBorder="1"/>
    <xf numFmtId="3" fontId="10" fillId="0" borderId="36" xfId="0" applyNumberFormat="1" applyFont="1" applyFill="1" applyBorder="1" applyAlignment="1">
      <alignment horizontal="center"/>
    </xf>
    <xf numFmtId="0" fontId="10" fillId="0" borderId="56" xfId="0" applyFont="1" applyFill="1" applyBorder="1"/>
    <xf numFmtId="0" fontId="10" fillId="0" borderId="22" xfId="0" applyFont="1" applyFill="1" applyBorder="1"/>
    <xf numFmtId="3" fontId="10" fillId="0" borderId="22" xfId="0" applyNumberFormat="1" applyFont="1" applyFill="1" applyBorder="1" applyAlignment="1">
      <alignment/>
    </xf>
    <xf numFmtId="0" fontId="10" fillId="0" borderId="66" xfId="0" applyFont="1" applyFill="1" applyBorder="1"/>
    <xf numFmtId="3" fontId="10" fillId="0" borderId="66" xfId="0" applyNumberFormat="1" applyFont="1" applyFill="1" applyBorder="1"/>
    <xf numFmtId="0" fontId="10" fillId="0" borderId="22" xfId="0" applyFont="1" applyFill="1" applyBorder="1" applyAlignment="1" quotePrefix="1">
      <alignment horizontal="center"/>
    </xf>
    <xf numFmtId="1" fontId="10" fillId="0" borderId="22" xfId="0" applyNumberFormat="1" applyFont="1" applyFill="1" applyBorder="1"/>
    <xf numFmtId="3" fontId="10" fillId="0" borderId="47" xfId="0" applyNumberFormat="1" applyFont="1" applyFill="1" applyBorder="1" applyAlignment="1">
      <alignment horizontal="center"/>
    </xf>
    <xf numFmtId="3" fontId="10" fillId="2" borderId="66" xfId="0" applyNumberFormat="1" applyFont="1" applyFill="1" applyBorder="1"/>
    <xf numFmtId="0" fontId="10" fillId="2" borderId="22" xfId="0" applyFont="1" applyFill="1" applyBorder="1"/>
    <xf numFmtId="3" fontId="10" fillId="0" borderId="10" xfId="0" applyNumberFormat="1" applyFont="1" applyFill="1" applyBorder="1" applyAlignment="1">
      <alignment/>
    </xf>
    <xf numFmtId="3" fontId="10" fillId="0" borderId="64" xfId="0" applyNumberFormat="1" applyFont="1" applyFill="1" applyBorder="1"/>
    <xf numFmtId="0" fontId="10" fillId="0" borderId="9" xfId="0" applyFont="1" applyFill="1" applyBorder="1"/>
    <xf numFmtId="1" fontId="10" fillId="0" borderId="9" xfId="0" applyNumberFormat="1" applyFont="1" applyFill="1" applyBorder="1"/>
    <xf numFmtId="3" fontId="10" fillId="2" borderId="64" xfId="0" applyNumberFormat="1" applyFont="1" applyFill="1" applyBorder="1"/>
    <xf numFmtId="3" fontId="10" fillId="2" borderId="9" xfId="0" applyNumberFormat="1" applyFont="1" applyFill="1" applyBorder="1"/>
    <xf numFmtId="0" fontId="10" fillId="2" borderId="9" xfId="0" applyFont="1" applyFill="1" applyBorder="1"/>
    <xf numFmtId="0" fontId="10" fillId="2" borderId="22" xfId="0" applyFont="1" applyFill="1" applyBorder="1" applyAlignment="1" quotePrefix="1">
      <alignment horizontal="center"/>
    </xf>
    <xf numFmtId="3" fontId="10" fillId="0" borderId="46" xfId="0" applyNumberFormat="1" applyFont="1" applyFill="1" applyBorder="1"/>
    <xf numFmtId="0" fontId="10" fillId="0" borderId="19" xfId="0" applyFont="1" applyFill="1" applyBorder="1"/>
    <xf numFmtId="3" fontId="10" fillId="0" borderId="68" xfId="0" applyNumberFormat="1" applyFont="1" applyFill="1" applyBorder="1"/>
    <xf numFmtId="3" fontId="10" fillId="0" borderId="0" xfId="0" applyNumberFormat="1" applyFont="1" applyFill="1"/>
    <xf numFmtId="3" fontId="10" fillId="0" borderId="62" xfId="0" applyNumberFormat="1" applyFont="1" applyFill="1" applyBorder="1"/>
    <xf numFmtId="3" fontId="10" fillId="0" borderId="40" xfId="0" applyNumberFormat="1" applyFont="1" applyFill="1" applyBorder="1" applyAlignment="1">
      <alignment/>
    </xf>
    <xf numFmtId="3" fontId="12" fillId="0" borderId="0" xfId="0" applyNumberFormat="1" applyFont="1" applyFill="1" applyAlignment="1">
      <alignment horizontal="center"/>
    </xf>
    <xf numFmtId="0" fontId="2" fillId="0" borderId="19" xfId="0" applyFont="1" applyFill="1" applyBorder="1"/>
    <xf numFmtId="3" fontId="10" fillId="0" borderId="0" xfId="0" applyNumberFormat="1" applyFont="1" applyFill="1" applyBorder="1" applyAlignment="1">
      <alignment/>
    </xf>
    <xf numFmtId="3" fontId="10" fillId="0" borderId="15" xfId="0" applyNumberFormat="1" applyFont="1" applyFill="1" applyBorder="1"/>
    <xf numFmtId="3" fontId="8" fillId="0" borderId="1" xfId="0" applyNumberFormat="1" applyFont="1" applyFill="1" applyBorder="1"/>
    <xf numFmtId="3" fontId="10" fillId="2" borderId="15" xfId="0" applyNumberFormat="1" applyFont="1" applyFill="1" applyBorder="1"/>
    <xf numFmtId="3" fontId="8" fillId="2" borderId="1" xfId="0" applyNumberFormat="1" applyFont="1" applyFill="1" applyBorder="1"/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Alignment="1">
      <alignment horizontal="center"/>
    </xf>
    <xf numFmtId="14" fontId="9" fillId="0" borderId="1" xfId="0" applyNumberFormat="1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14" fontId="9" fillId="0" borderId="3" xfId="0" applyNumberFormat="1" applyFont="1" applyFill="1" applyBorder="1" applyAlignment="1">
      <alignment horizontal="center" wrapText="1"/>
    </xf>
    <xf numFmtId="14" fontId="9" fillId="0" borderId="7" xfId="0" applyNumberFormat="1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3" fontId="14" fillId="0" borderId="12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164" fontId="8" fillId="0" borderId="0" xfId="16" applyNumberFormat="1" applyFont="1"/>
    <xf numFmtId="166" fontId="8" fillId="0" borderId="0" xfId="15" applyNumberFormat="1" applyFont="1"/>
    <xf numFmtId="0" fontId="8" fillId="0" borderId="0" xfId="21" applyFont="1">
      <alignment/>
      <protection/>
    </xf>
    <xf numFmtId="3" fontId="8" fillId="0" borderId="0" xfId="21" applyNumberFormat="1" applyFont="1">
      <alignment/>
      <protection/>
    </xf>
    <xf numFmtId="0" fontId="15" fillId="0" borderId="0" xfId="0" applyFont="1" applyAlignment="1">
      <alignment vertical="center"/>
    </xf>
    <xf numFmtId="0" fontId="10" fillId="0" borderId="7" xfId="0" applyFont="1" applyFill="1" applyBorder="1"/>
    <xf numFmtId="0" fontId="10" fillId="0" borderId="62" xfId="0" applyFont="1" applyFill="1" applyBorder="1"/>
    <xf numFmtId="0" fontId="12" fillId="0" borderId="5" xfId="0" applyFont="1" applyFill="1" applyBorder="1"/>
    <xf numFmtId="0" fontId="12" fillId="0" borderId="8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 applyAlignment="1" quotePrefix="1">
      <alignment horizontal="center"/>
    </xf>
    <xf numFmtId="0" fontId="12" fillId="0" borderId="75" xfId="0" applyFont="1" applyFill="1" applyBorder="1" applyAlignment="1" quotePrefix="1">
      <alignment horizontal="center"/>
    </xf>
    <xf numFmtId="0" fontId="12" fillId="2" borderId="13" xfId="0" applyFont="1" applyFill="1" applyBorder="1" applyAlignment="1" quotePrefix="1">
      <alignment horizontal="center"/>
    </xf>
    <xf numFmtId="0" fontId="12" fillId="2" borderId="75" xfId="0" applyFont="1" applyFill="1" applyBorder="1" applyAlignment="1" quotePrefix="1">
      <alignment horizontal="center"/>
    </xf>
    <xf numFmtId="0" fontId="10" fillId="0" borderId="6" xfId="0" applyFont="1" applyFill="1" applyBorder="1"/>
    <xf numFmtId="3" fontId="10" fillId="0" borderId="45" xfId="0" applyNumberFormat="1" applyFont="1" applyFill="1" applyBorder="1"/>
    <xf numFmtId="3" fontId="10" fillId="0" borderId="76" xfId="0" applyNumberFormat="1" applyFont="1" applyFill="1" applyBorder="1"/>
    <xf numFmtId="0" fontId="12" fillId="0" borderId="31" xfId="0" applyFont="1" applyFill="1" applyBorder="1" applyAlignment="1">
      <alignment horizontal="center"/>
    </xf>
    <xf numFmtId="0" fontId="12" fillId="0" borderId="15" xfId="0" applyFont="1" applyFill="1" applyBorder="1" applyAlignment="1" quotePrefix="1">
      <alignment horizontal="center"/>
    </xf>
    <xf numFmtId="0" fontId="12" fillId="0" borderId="36" xfId="0" applyFont="1" applyFill="1" applyBorder="1" applyAlignment="1" quotePrefix="1">
      <alignment horizontal="center"/>
    </xf>
    <xf numFmtId="0" fontId="12" fillId="2" borderId="15" xfId="0" applyFont="1" applyFill="1" applyBorder="1" applyAlignment="1" quotePrefix="1">
      <alignment horizontal="center"/>
    </xf>
    <xf numFmtId="0" fontId="12" fillId="2" borderId="36" xfId="0" applyFont="1" applyFill="1" applyBorder="1" applyAlignment="1" quotePrefix="1">
      <alignment horizontal="center"/>
    </xf>
    <xf numFmtId="0" fontId="10" fillId="0" borderId="4" xfId="0" applyFont="1" applyFill="1" applyBorder="1"/>
    <xf numFmtId="2" fontId="10" fillId="0" borderId="17" xfId="0" applyNumberFormat="1" applyFont="1" applyFill="1" applyBorder="1"/>
    <xf numFmtId="170" fontId="10" fillId="0" borderId="36" xfId="0" applyNumberFormat="1" applyFont="1" applyFill="1" applyBorder="1"/>
    <xf numFmtId="169" fontId="10" fillId="0" borderId="44" xfId="0" applyNumberFormat="1" applyFont="1" applyFill="1" applyBorder="1"/>
    <xf numFmtId="0" fontId="12" fillId="0" borderId="77" xfId="0" applyFont="1" applyFill="1" applyBorder="1" applyAlignment="1" quotePrefix="1">
      <alignment horizontal="center"/>
    </xf>
    <xf numFmtId="0" fontId="12" fillId="2" borderId="77" xfId="0" applyFont="1" applyFill="1" applyBorder="1" applyAlignment="1" quotePrefix="1">
      <alignment horizontal="center"/>
    </xf>
    <xf numFmtId="170" fontId="10" fillId="0" borderId="17" xfId="0" applyNumberFormat="1" applyFont="1" applyFill="1" applyBorder="1"/>
    <xf numFmtId="170" fontId="10" fillId="2" borderId="36" xfId="0" applyNumberFormat="1" applyFont="1" applyFill="1" applyBorder="1"/>
    <xf numFmtId="170" fontId="10" fillId="0" borderId="0" xfId="0" applyNumberFormat="1" applyFont="1" applyFill="1" applyBorder="1"/>
    <xf numFmtId="3" fontId="10" fillId="0" borderId="78" xfId="0" applyNumberFormat="1" applyFont="1" applyFill="1" applyBorder="1"/>
    <xf numFmtId="169" fontId="10" fillId="0" borderId="62" xfId="0" applyNumberFormat="1" applyFont="1" applyFill="1" applyBorder="1"/>
    <xf numFmtId="169" fontId="10" fillId="0" borderId="7" xfId="0" applyNumberFormat="1" applyFont="1" applyFill="1" applyBorder="1"/>
    <xf numFmtId="169" fontId="10" fillId="0" borderId="61" xfId="0" applyNumberFormat="1" applyFont="1" applyFill="1" applyBorder="1"/>
    <xf numFmtId="169" fontId="10" fillId="0" borderId="1" xfId="0" applyNumberFormat="1" applyFont="1" applyFill="1" applyBorder="1"/>
    <xf numFmtId="169" fontId="10" fillId="2" borderId="1" xfId="0" applyNumberFormat="1" applyFont="1" applyFill="1" applyBorder="1"/>
    <xf numFmtId="3" fontId="10" fillId="2" borderId="78" xfId="0" applyNumberFormat="1" applyFont="1" applyFill="1" applyBorder="1"/>
    <xf numFmtId="3" fontId="10" fillId="0" borderId="54" xfId="0" applyNumberFormat="1" applyFont="1" applyFill="1" applyBorder="1"/>
    <xf numFmtId="3" fontId="10" fillId="0" borderId="16" xfId="0" applyNumberFormat="1" applyFont="1" applyFill="1" applyBorder="1" applyAlignment="1">
      <alignment horizontal="right"/>
    </xf>
    <xf numFmtId="3" fontId="10" fillId="2" borderId="54" xfId="0" applyNumberFormat="1" applyFont="1" applyFill="1" applyBorder="1"/>
    <xf numFmtId="3" fontId="10" fillId="0" borderId="35" xfId="0" applyNumberFormat="1" applyFont="1" applyFill="1" applyBorder="1" applyAlignment="1">
      <alignment horizontal="right"/>
    </xf>
    <xf numFmtId="3" fontId="10" fillId="0" borderId="47" xfId="0" applyNumberFormat="1" applyFont="1" applyFill="1" applyBorder="1" applyAlignment="1">
      <alignment horizontal="right"/>
    </xf>
    <xf numFmtId="3" fontId="10" fillId="2" borderId="47" xfId="0" applyNumberFormat="1" applyFont="1" applyFill="1" applyBorder="1" applyAlignment="1">
      <alignment horizontal="right"/>
    </xf>
    <xf numFmtId="3" fontId="10" fillId="0" borderId="61" xfId="0" applyNumberFormat="1" applyFont="1" applyFill="1" applyBorder="1"/>
    <xf numFmtId="3" fontId="10" fillId="0" borderId="79" xfId="0" applyNumberFormat="1" applyFont="1" applyFill="1" applyBorder="1" applyAlignment="1">
      <alignment/>
    </xf>
    <xf numFmtId="0" fontId="10" fillId="0" borderId="69" xfId="0" applyFont="1" applyFill="1" applyBorder="1"/>
    <xf numFmtId="0" fontId="12" fillId="0" borderId="48" xfId="0" applyFont="1" applyFill="1" applyBorder="1" applyAlignment="1">
      <alignment horizontal="center"/>
    </xf>
    <xf numFmtId="169" fontId="10" fillId="0" borderId="7" xfId="0" applyNumberFormat="1" applyFont="1" applyFill="1" applyBorder="1" applyAlignment="1">
      <alignment/>
    </xf>
    <xf numFmtId="0" fontId="12" fillId="0" borderId="28" xfId="0" applyFont="1" applyFill="1" applyBorder="1" applyAlignment="1">
      <alignment horizontal="center"/>
    </xf>
    <xf numFmtId="169" fontId="10" fillId="0" borderId="1" xfId="0" applyNumberFormat="1" applyFont="1" applyFill="1" applyBorder="1" applyAlignment="1">
      <alignment/>
    </xf>
    <xf numFmtId="0" fontId="12" fillId="2" borderId="28" xfId="0" applyFont="1" applyFill="1" applyBorder="1" applyAlignment="1">
      <alignment horizontal="center"/>
    </xf>
    <xf numFmtId="169" fontId="10" fillId="2" borderId="1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 horizontal="center"/>
    </xf>
    <xf numFmtId="1" fontId="10" fillId="0" borderId="12" xfId="0" applyNumberFormat="1" applyFont="1" applyFill="1" applyBorder="1" applyAlignment="1" quotePrefix="1">
      <alignment horizontal="center"/>
    </xf>
    <xf numFmtId="3" fontId="10" fillId="0" borderId="72" xfId="0" applyNumberFormat="1" applyFont="1" applyFill="1" applyBorder="1" applyAlignment="1" quotePrefix="1">
      <alignment horizontal="center"/>
    </xf>
    <xf numFmtId="1" fontId="10" fillId="0" borderId="17" xfId="0" applyNumberFormat="1" applyFont="1" applyFill="1" applyBorder="1"/>
    <xf numFmtId="3" fontId="8" fillId="0" borderId="50" xfId="0" applyNumberFormat="1" applyFont="1" applyFill="1" applyBorder="1" applyAlignment="1" quotePrefix="1">
      <alignment horizontal="center"/>
    </xf>
    <xf numFmtId="3" fontId="8" fillId="0" borderId="12" xfId="0" applyNumberFormat="1" applyFont="1" applyFill="1" applyBorder="1" applyAlignment="1" quotePrefix="1">
      <alignment horizontal="center"/>
    </xf>
    <xf numFmtId="169" fontId="8" fillId="0" borderId="12" xfId="0" applyNumberFormat="1" applyFont="1" applyFill="1" applyBorder="1"/>
    <xf numFmtId="3" fontId="8" fillId="0" borderId="12" xfId="0" applyNumberFormat="1" applyFont="1" applyFill="1" applyBorder="1"/>
    <xf numFmtId="0" fontId="8" fillId="0" borderId="12" xfId="0" applyFont="1" applyFill="1" applyBorder="1" applyAlignment="1" quotePrefix="1">
      <alignment horizontal="center"/>
    </xf>
    <xf numFmtId="3" fontId="8" fillId="0" borderId="36" xfId="0" applyNumberFormat="1" applyFont="1" applyFill="1" applyBorder="1"/>
    <xf numFmtId="3" fontId="8" fillId="2" borderId="50" xfId="0" applyNumberFormat="1" applyFont="1" applyFill="1" applyBorder="1" applyAlignment="1" quotePrefix="1">
      <alignment horizontal="center"/>
    </xf>
    <xf numFmtId="3" fontId="8" fillId="2" borderId="12" xfId="0" applyNumberFormat="1" applyFont="1" applyFill="1" applyBorder="1" applyAlignment="1" quotePrefix="1">
      <alignment horizontal="center"/>
    </xf>
    <xf numFmtId="3" fontId="8" fillId="2" borderId="12" xfId="0" applyNumberFormat="1" applyFont="1" applyFill="1" applyBorder="1"/>
    <xf numFmtId="169" fontId="8" fillId="2" borderId="12" xfId="0" applyNumberFormat="1" applyFont="1" applyFill="1" applyBorder="1"/>
    <xf numFmtId="0" fontId="8" fillId="2" borderId="12" xfId="0" applyFont="1" applyFill="1" applyBorder="1" applyAlignment="1" quotePrefix="1">
      <alignment horizontal="center"/>
    </xf>
    <xf numFmtId="3" fontId="8" fillId="2" borderId="36" xfId="0" applyNumberFormat="1" applyFont="1" applyFill="1" applyBorder="1"/>
    <xf numFmtId="0" fontId="10" fillId="0" borderId="80" xfId="0" applyFont="1" applyFill="1" applyBorder="1"/>
    <xf numFmtId="3" fontId="10" fillId="0" borderId="16" xfId="0" applyNumberFormat="1" applyFont="1" applyFill="1" applyBorder="1"/>
    <xf numFmtId="0" fontId="10" fillId="0" borderId="64" xfId="0" applyFont="1" applyFill="1" applyBorder="1"/>
    <xf numFmtId="0" fontId="10" fillId="0" borderId="16" xfId="0" applyFont="1" applyFill="1" applyBorder="1"/>
    <xf numFmtId="3" fontId="8" fillId="0" borderId="64" xfId="0" applyNumberFormat="1" applyFont="1" applyFill="1" applyBorder="1"/>
    <xf numFmtId="3" fontId="8" fillId="0" borderId="9" xfId="0" applyNumberFormat="1" applyFont="1" applyFill="1" applyBorder="1"/>
    <xf numFmtId="0" fontId="8" fillId="0" borderId="9" xfId="0" applyFont="1" applyFill="1" applyBorder="1"/>
    <xf numFmtId="3" fontId="8" fillId="0" borderId="16" xfId="0" applyNumberFormat="1" applyFont="1" applyFill="1" applyBorder="1"/>
    <xf numFmtId="0" fontId="8" fillId="0" borderId="16" xfId="0" applyFont="1" applyFill="1" applyBorder="1"/>
    <xf numFmtId="3" fontId="8" fillId="0" borderId="51" xfId="0" applyNumberFormat="1" applyFont="1" applyFill="1" applyBorder="1"/>
    <xf numFmtId="169" fontId="8" fillId="0" borderId="9" xfId="0" applyNumberFormat="1" applyFont="1" applyFill="1" applyBorder="1"/>
    <xf numFmtId="3" fontId="8" fillId="2" borderId="64" xfId="0" applyNumberFormat="1" applyFont="1" applyFill="1" applyBorder="1"/>
    <xf numFmtId="3" fontId="8" fillId="2" borderId="9" xfId="0" applyNumberFormat="1" applyFont="1" applyFill="1" applyBorder="1"/>
    <xf numFmtId="169" fontId="8" fillId="2" borderId="9" xfId="0" applyNumberFormat="1" applyFont="1" applyFill="1" applyBorder="1"/>
    <xf numFmtId="3" fontId="8" fillId="2" borderId="16" xfId="0" applyNumberFormat="1" applyFont="1" applyFill="1" applyBorder="1"/>
    <xf numFmtId="0" fontId="8" fillId="2" borderId="16" xfId="0" applyFont="1" applyFill="1" applyBorder="1"/>
    <xf numFmtId="3" fontId="8" fillId="2" borderId="51" xfId="0" applyNumberFormat="1" applyFont="1" applyFill="1" applyBorder="1"/>
    <xf numFmtId="3" fontId="8" fillId="0" borderId="50" xfId="0" applyNumberFormat="1" applyFont="1" applyFill="1" applyBorder="1"/>
    <xf numFmtId="0" fontId="8" fillId="0" borderId="12" xfId="0" applyFont="1" applyFill="1" applyBorder="1"/>
    <xf numFmtId="3" fontId="8" fillId="0" borderId="17" xfId="0" applyNumberFormat="1" applyFont="1" applyFill="1" applyBorder="1"/>
    <xf numFmtId="0" fontId="8" fillId="0" borderId="12" xfId="0" applyFont="1" applyFill="1" applyBorder="1" applyAlignment="1" quotePrefix="1">
      <alignment horizontal="right"/>
    </xf>
    <xf numFmtId="3" fontId="8" fillId="0" borderId="12" xfId="0" applyNumberFormat="1" applyFont="1" applyFill="1" applyBorder="1" applyAlignment="1" quotePrefix="1">
      <alignment horizontal="right"/>
    </xf>
    <xf numFmtId="2" fontId="8" fillId="0" borderId="12" xfId="0" applyNumberFormat="1" applyFont="1" applyFill="1" applyBorder="1"/>
    <xf numFmtId="1" fontId="8" fillId="0" borderId="17" xfId="0" applyNumberFormat="1" applyFont="1" applyFill="1" applyBorder="1"/>
    <xf numFmtId="3" fontId="8" fillId="2" borderId="50" xfId="0" applyNumberFormat="1" applyFont="1" applyFill="1" applyBorder="1"/>
    <xf numFmtId="2" fontId="8" fillId="2" borderId="12" xfId="0" applyNumberFormat="1" applyFont="1" applyFill="1" applyBorder="1"/>
    <xf numFmtId="1" fontId="8" fillId="2" borderId="17" xfId="0" applyNumberFormat="1" applyFont="1" applyFill="1" applyBorder="1"/>
    <xf numFmtId="3" fontId="8" fillId="2" borderId="17" xfId="0" applyNumberFormat="1" applyFont="1" applyFill="1" applyBorder="1"/>
    <xf numFmtId="1" fontId="8" fillId="0" borderId="12" xfId="0" applyNumberFormat="1" applyFont="1" applyFill="1" applyBorder="1"/>
    <xf numFmtId="1" fontId="8" fillId="2" borderId="12" xfId="0" applyNumberFormat="1" applyFont="1" applyFill="1" applyBorder="1"/>
    <xf numFmtId="0" fontId="8" fillId="0" borderId="9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right"/>
    </xf>
    <xf numFmtId="3" fontId="8" fillId="0" borderId="9" xfId="0" applyNumberFormat="1" applyFont="1" applyFill="1" applyBorder="1" applyAlignment="1">
      <alignment horizontal="right"/>
    </xf>
    <xf numFmtId="2" fontId="8" fillId="0" borderId="9" xfId="0" applyNumberFormat="1" applyFont="1" applyFill="1" applyBorder="1"/>
    <xf numFmtId="1" fontId="8" fillId="0" borderId="16" xfId="0" applyNumberFormat="1" applyFont="1" applyFill="1" applyBorder="1"/>
    <xf numFmtId="2" fontId="8" fillId="2" borderId="9" xfId="0" applyNumberFormat="1" applyFont="1" applyFill="1" applyBorder="1"/>
    <xf numFmtId="1" fontId="8" fillId="2" borderId="16" xfId="0" applyNumberFormat="1" applyFont="1" applyFill="1" applyBorder="1"/>
    <xf numFmtId="0" fontId="8" fillId="2" borderId="9" xfId="0" applyFont="1" applyFill="1" applyBorder="1"/>
    <xf numFmtId="0" fontId="8" fillId="0" borderId="22" xfId="0" applyNumberFormat="1" applyFont="1" applyFill="1" applyBorder="1" applyAlignment="1">
      <alignment horizontal="center"/>
    </xf>
    <xf numFmtId="3" fontId="8" fillId="0" borderId="66" xfId="0" applyNumberFormat="1" applyFont="1" applyFill="1" applyBorder="1"/>
    <xf numFmtId="3" fontId="8" fillId="0" borderId="22" xfId="0" applyNumberFormat="1" applyFont="1" applyFill="1" applyBorder="1"/>
    <xf numFmtId="3" fontId="8" fillId="0" borderId="22" xfId="0" applyNumberFormat="1" applyFont="1" applyFill="1" applyBorder="1" applyAlignment="1" quotePrefix="1">
      <alignment horizontal="center"/>
    </xf>
    <xf numFmtId="0" fontId="8" fillId="0" borderId="22" xfId="0" applyFont="1" applyFill="1" applyBorder="1" applyAlignment="1" quotePrefix="1">
      <alignment horizontal="right"/>
    </xf>
    <xf numFmtId="3" fontId="8" fillId="0" borderId="22" xfId="0" applyNumberFormat="1" applyFont="1" applyFill="1" applyBorder="1" applyAlignment="1" quotePrefix="1">
      <alignment horizontal="right"/>
    </xf>
    <xf numFmtId="3" fontId="8" fillId="0" borderId="47" xfId="0" applyNumberFormat="1" applyFont="1" applyFill="1" applyBorder="1"/>
    <xf numFmtId="0" fontId="8" fillId="0" borderId="22" xfId="0" applyFont="1" applyFill="1" applyBorder="1" applyAlignment="1" quotePrefix="1">
      <alignment horizontal="center"/>
    </xf>
    <xf numFmtId="1" fontId="8" fillId="0" borderId="22" xfId="0" applyNumberFormat="1" applyFont="1" applyFill="1" applyBorder="1"/>
    <xf numFmtId="3" fontId="8" fillId="2" borderId="66" xfId="0" applyNumberFormat="1" applyFont="1" applyFill="1" applyBorder="1"/>
    <xf numFmtId="3" fontId="8" fillId="2" borderId="22" xfId="0" applyNumberFormat="1" applyFont="1" applyFill="1" applyBorder="1"/>
    <xf numFmtId="3" fontId="8" fillId="2" borderId="22" xfId="0" applyNumberFormat="1" applyFont="1" applyFill="1" applyBorder="1" applyAlignment="1" quotePrefix="1">
      <alignment horizontal="center"/>
    </xf>
    <xf numFmtId="1" fontId="8" fillId="2" borderId="22" xfId="0" applyNumberFormat="1" applyFont="1" applyFill="1" applyBorder="1"/>
    <xf numFmtId="0" fontId="8" fillId="2" borderId="22" xfId="0" applyFont="1" applyFill="1" applyBorder="1" applyAlignment="1" quotePrefix="1">
      <alignment horizontal="center"/>
    </xf>
    <xf numFmtId="3" fontId="8" fillId="2" borderId="47" xfId="0" applyNumberFormat="1" applyFont="1" applyFill="1" applyBorder="1"/>
    <xf numFmtId="0" fontId="8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/>
    <xf numFmtId="3" fontId="8" fillId="0" borderId="33" xfId="0" applyNumberFormat="1" applyFont="1" applyFill="1" applyBorder="1"/>
    <xf numFmtId="3" fontId="8" fillId="0" borderId="10" xfId="0" applyNumberFormat="1" applyFont="1" applyFill="1" applyBorder="1"/>
    <xf numFmtId="0" fontId="8" fillId="0" borderId="10" xfId="0" applyFont="1" applyFill="1" applyBorder="1"/>
    <xf numFmtId="3" fontId="8" fillId="0" borderId="14" xfId="0" applyNumberFormat="1" applyFont="1" applyFill="1" applyBorder="1"/>
    <xf numFmtId="0" fontId="8" fillId="0" borderId="14" xfId="0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0" fontId="8" fillId="0" borderId="14" xfId="0" applyFont="1" applyFill="1" applyBorder="1"/>
    <xf numFmtId="3" fontId="8" fillId="2" borderId="33" xfId="0" applyNumberFormat="1" applyFont="1" applyFill="1" applyBorder="1"/>
    <xf numFmtId="3" fontId="8" fillId="2" borderId="10" xfId="0" applyNumberFormat="1" applyFont="1" applyFill="1" applyBorder="1"/>
    <xf numFmtId="0" fontId="8" fillId="2" borderId="10" xfId="0" applyFont="1" applyFill="1" applyBorder="1"/>
    <xf numFmtId="3" fontId="8" fillId="2" borderId="14" xfId="0" applyNumberFormat="1" applyFont="1" applyFill="1" applyBorder="1"/>
    <xf numFmtId="0" fontId="8" fillId="2" borderId="14" xfId="0" applyFont="1" applyFill="1" applyBorder="1"/>
    <xf numFmtId="3" fontId="10" fillId="0" borderId="17" xfId="0" applyNumberFormat="1" applyFont="1" applyFill="1" applyBorder="1" applyAlignment="1" quotePrefix="1">
      <alignment horizontal="center"/>
    </xf>
    <xf numFmtId="3" fontId="10" fillId="0" borderId="17" xfId="0" applyNumberFormat="1" applyFont="1" applyFill="1" applyBorder="1" applyAlignment="1" quotePrefix="1">
      <alignment horizontal="right"/>
    </xf>
    <xf numFmtId="0" fontId="8" fillId="0" borderId="17" xfId="0" applyFont="1" applyFill="1" applyBorder="1" applyAlignment="1" quotePrefix="1">
      <alignment horizontal="center"/>
    </xf>
    <xf numFmtId="3" fontId="8" fillId="0" borderId="17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 quotePrefix="1">
      <alignment/>
    </xf>
    <xf numFmtId="3" fontId="8" fillId="0" borderId="12" xfId="0" applyNumberFormat="1" applyFont="1" applyFill="1" applyBorder="1" applyAlignment="1" quotePrefix="1">
      <alignment/>
    </xf>
    <xf numFmtId="3" fontId="8" fillId="0" borderId="17" xfId="0" applyNumberFormat="1" applyFont="1" applyFill="1" applyBorder="1" applyAlignment="1" quotePrefix="1">
      <alignment horizontal="right"/>
    </xf>
    <xf numFmtId="3" fontId="8" fillId="2" borderId="17" xfId="0" applyNumberFormat="1" applyFont="1" applyFill="1" applyBorder="1" applyAlignment="1" quotePrefix="1">
      <alignment horizontal="center"/>
    </xf>
    <xf numFmtId="0" fontId="8" fillId="2" borderId="17" xfId="0" applyFont="1" applyFill="1" applyBorder="1" applyAlignment="1" quotePrefix="1">
      <alignment horizontal="center"/>
    </xf>
    <xf numFmtId="0" fontId="8" fillId="2" borderId="12" xfId="0" applyFont="1" applyFill="1" applyBorder="1" applyAlignment="1" quotePrefix="1">
      <alignment horizontal="right"/>
    </xf>
    <xf numFmtId="3" fontId="8" fillId="2" borderId="12" xfId="0" applyNumberFormat="1" applyFont="1" applyFill="1" applyBorder="1" applyAlignment="1" quotePrefix="1">
      <alignment horizontal="right"/>
    </xf>
    <xf numFmtId="3" fontId="8" fillId="2" borderId="17" xfId="0" applyNumberFormat="1" applyFont="1" applyFill="1" applyBorder="1" applyAlignment="1" quotePrefix="1">
      <alignment horizontal="right"/>
    </xf>
    <xf numFmtId="0" fontId="8" fillId="0" borderId="17" xfId="0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3" fontId="8" fillId="0" borderId="17" xfId="0" applyNumberFormat="1" applyFont="1" applyFill="1" applyBorder="1" applyAlignment="1">
      <alignment horizontal="right"/>
    </xf>
    <xf numFmtId="0" fontId="8" fillId="2" borderId="17" xfId="0" applyFont="1" applyFill="1" applyBorder="1" applyAlignment="1">
      <alignment horizontal="right"/>
    </xf>
    <xf numFmtId="3" fontId="8" fillId="2" borderId="17" xfId="0" applyNumberFormat="1" applyFont="1" applyFill="1" applyBorder="1" applyAlignment="1">
      <alignment horizontal="right"/>
    </xf>
    <xf numFmtId="0" fontId="10" fillId="0" borderId="46" xfId="0" applyFont="1" applyFill="1" applyBorder="1" applyAlignment="1" quotePrefix="1">
      <alignment horizontal="center"/>
    </xf>
    <xf numFmtId="0" fontId="10" fillId="0" borderId="46" xfId="0" applyFont="1" applyFill="1" applyBorder="1"/>
    <xf numFmtId="0" fontId="8" fillId="0" borderId="46" xfId="0" applyFont="1" applyFill="1" applyBorder="1" applyAlignment="1" quotePrefix="1">
      <alignment horizontal="center"/>
    </xf>
    <xf numFmtId="3" fontId="8" fillId="0" borderId="46" xfId="0" applyNumberFormat="1" applyFont="1" applyFill="1" applyBorder="1" applyAlignment="1" quotePrefix="1">
      <alignment horizontal="center"/>
    </xf>
    <xf numFmtId="0" fontId="8" fillId="0" borderId="46" xfId="0" applyFont="1" applyFill="1" applyBorder="1" applyAlignment="1">
      <alignment/>
    </xf>
    <xf numFmtId="3" fontId="8" fillId="0" borderId="46" xfId="0" applyNumberFormat="1" applyFont="1" applyFill="1" applyBorder="1" applyAlignment="1">
      <alignment/>
    </xf>
    <xf numFmtId="0" fontId="8" fillId="0" borderId="46" xfId="0" applyFont="1" applyFill="1" applyBorder="1" applyAlignment="1">
      <alignment horizontal="right"/>
    </xf>
    <xf numFmtId="3" fontId="8" fillId="0" borderId="46" xfId="0" applyNumberFormat="1" applyFont="1" applyFill="1" applyBorder="1" applyAlignment="1">
      <alignment horizontal="right"/>
    </xf>
    <xf numFmtId="3" fontId="8" fillId="2" borderId="46" xfId="0" applyNumberFormat="1" applyFont="1" applyFill="1" applyBorder="1" applyAlignment="1" quotePrefix="1">
      <alignment horizontal="center"/>
    </xf>
    <xf numFmtId="0" fontId="8" fillId="2" borderId="46" xfId="0" applyFont="1" applyFill="1" applyBorder="1" applyAlignment="1" quotePrefix="1">
      <alignment horizontal="center"/>
    </xf>
    <xf numFmtId="0" fontId="8" fillId="2" borderId="46" xfId="0" applyFont="1" applyFill="1" applyBorder="1" applyAlignment="1">
      <alignment horizontal="right"/>
    </xf>
    <xf numFmtId="3" fontId="8" fillId="2" borderId="46" xfId="0" applyNumberFormat="1" applyFont="1" applyFill="1" applyBorder="1" applyAlignment="1">
      <alignment horizontal="right"/>
    </xf>
    <xf numFmtId="0" fontId="8" fillId="0" borderId="17" xfId="0" applyFont="1" applyFill="1" applyBorder="1"/>
    <xf numFmtId="0" fontId="8" fillId="2" borderId="17" xfId="0" applyFont="1" applyFill="1" applyBorder="1"/>
    <xf numFmtId="0" fontId="8" fillId="0" borderId="46" xfId="0" applyFont="1" applyFill="1" applyBorder="1"/>
    <xf numFmtId="3" fontId="8" fillId="0" borderId="46" xfId="0" applyNumberFormat="1" applyFont="1" applyFill="1" applyBorder="1"/>
    <xf numFmtId="0" fontId="8" fillId="2" borderId="46" xfId="0" applyFont="1" applyFill="1" applyBorder="1"/>
    <xf numFmtId="3" fontId="8" fillId="2" borderId="46" xfId="0" applyNumberFormat="1" applyFont="1" applyFill="1" applyBorder="1"/>
    <xf numFmtId="3" fontId="10" fillId="0" borderId="22" xfId="0" applyNumberFormat="1" applyFont="1" applyFill="1" applyBorder="1" applyAlignment="1" quotePrefix="1">
      <alignment horizontal="right"/>
    </xf>
    <xf numFmtId="3" fontId="8" fillId="2" borderId="22" xfId="0" applyNumberFormat="1" applyFont="1" applyFill="1" applyBorder="1" applyAlignment="1" quotePrefix="1">
      <alignment horizontal="right"/>
    </xf>
    <xf numFmtId="3" fontId="8" fillId="0" borderId="0" xfId="0" applyNumberFormat="1" applyFont="1" applyFill="1"/>
    <xf numFmtId="0" fontId="8" fillId="0" borderId="0" xfId="0" applyFont="1" applyFill="1"/>
    <xf numFmtId="3" fontId="8" fillId="2" borderId="0" xfId="0" applyNumberFormat="1" applyFont="1" applyFill="1"/>
    <xf numFmtId="0" fontId="8" fillId="2" borderId="0" xfId="0" applyFont="1" applyFill="1"/>
    <xf numFmtId="3" fontId="10" fillId="0" borderId="20" xfId="0" applyNumberFormat="1" applyFont="1" applyFill="1" applyBorder="1"/>
    <xf numFmtId="3" fontId="10" fillId="0" borderId="5" xfId="0" applyNumberFormat="1" applyFont="1" applyFill="1" applyBorder="1"/>
    <xf numFmtId="3" fontId="8" fillId="0" borderId="20" xfId="0" applyNumberFormat="1" applyFont="1" applyFill="1" applyBorder="1"/>
    <xf numFmtId="3" fontId="8" fillId="0" borderId="5" xfId="0" applyNumberFormat="1" applyFont="1" applyFill="1" applyBorder="1"/>
    <xf numFmtId="3" fontId="8" fillId="0" borderId="0" xfId="0" applyNumberFormat="1" applyFont="1" applyFill="1" applyBorder="1"/>
    <xf numFmtId="3" fontId="8" fillId="2" borderId="5" xfId="0" applyNumberFormat="1" applyFont="1" applyFill="1" applyBorder="1"/>
    <xf numFmtId="3" fontId="8" fillId="2" borderId="0" xfId="0" applyNumberFormat="1" applyFont="1" applyFill="1" applyBorder="1"/>
    <xf numFmtId="3" fontId="8" fillId="2" borderId="20" xfId="0" applyNumberFormat="1" applyFont="1" applyFill="1" applyBorder="1"/>
    <xf numFmtId="0" fontId="12" fillId="0" borderId="63" xfId="0" applyFont="1" applyFill="1" applyBorder="1" applyAlignment="1">
      <alignment horizontal="center"/>
    </xf>
    <xf numFmtId="0" fontId="12" fillId="0" borderId="0" xfId="0" applyFont="1" applyFill="1"/>
    <xf numFmtId="0" fontId="12" fillId="0" borderId="81" xfId="0" applyFont="1" applyFill="1" applyBorder="1"/>
    <xf numFmtId="0" fontId="12" fillId="2" borderId="81" xfId="0" applyFont="1" applyFill="1" applyBorder="1" applyAlignment="1">
      <alignment horizontal="center"/>
    </xf>
    <xf numFmtId="0" fontId="9" fillId="0" borderId="6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9" fillId="0" borderId="22" xfId="0" applyFont="1" applyFill="1" applyBorder="1" applyAlignment="1">
      <alignment horizontal="center"/>
    </xf>
    <xf numFmtId="0" fontId="10" fillId="2" borderId="40" xfId="0" applyFont="1" applyFill="1" applyBorder="1" applyAlignment="1">
      <alignment/>
    </xf>
    <xf numFmtId="0" fontId="10" fillId="2" borderId="41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20" xfId="0" applyFont="1" applyFill="1" applyBorder="1" applyAlignment="1">
      <alignment/>
    </xf>
    <xf numFmtId="0" fontId="10" fillId="2" borderId="42" xfId="0" applyFont="1" applyFill="1" applyBorder="1" applyAlignment="1">
      <alignment/>
    </xf>
    <xf numFmtId="0" fontId="10" fillId="2" borderId="42" xfId="0" applyFont="1" applyFill="1" applyBorder="1" applyAlignment="1">
      <alignment horizontal="left"/>
    </xf>
    <xf numFmtId="0" fontId="10" fillId="2" borderId="43" xfId="0" applyFont="1" applyFill="1" applyBorder="1" applyAlignment="1">
      <alignment/>
    </xf>
    <xf numFmtId="3" fontId="10" fillId="0" borderId="10" xfId="20" applyNumberFormat="1" applyFont="1" applyFill="1" applyBorder="1"/>
    <xf numFmtId="3" fontId="10" fillId="0" borderId="33" xfId="20" applyNumberFormat="1" applyFont="1" applyFill="1" applyBorder="1"/>
    <xf numFmtId="3" fontId="10" fillId="0" borderId="67" xfId="20" applyNumberFormat="1" applyFont="1" applyFill="1" applyBorder="1"/>
    <xf numFmtId="3" fontId="10" fillId="0" borderId="8" xfId="20" applyNumberFormat="1" applyFont="1" applyFill="1" applyBorder="1"/>
    <xf numFmtId="3" fontId="10" fillId="0" borderId="82" xfId="0" applyNumberFormat="1" applyFont="1" applyFill="1" applyBorder="1"/>
    <xf numFmtId="3" fontId="10" fillId="2" borderId="33" xfId="20" applyNumberFormat="1" applyFont="1" applyFill="1" applyBorder="1"/>
    <xf numFmtId="3" fontId="10" fillId="2" borderId="10" xfId="20" applyNumberFormat="1" applyFont="1" applyFill="1" applyBorder="1"/>
    <xf numFmtId="3" fontId="10" fillId="2" borderId="67" xfId="20" applyNumberFormat="1" applyFont="1" applyFill="1" applyBorder="1"/>
    <xf numFmtId="3" fontId="10" fillId="2" borderId="8" xfId="20" applyNumberFormat="1" applyFont="1" applyFill="1" applyBorder="1"/>
    <xf numFmtId="3" fontId="10" fillId="2" borderId="82" xfId="0" applyNumberFormat="1" applyFont="1" applyFill="1" applyBorder="1"/>
    <xf numFmtId="3" fontId="10" fillId="0" borderId="9" xfId="20" applyNumberFormat="1" applyFont="1" applyFill="1" applyBorder="1"/>
    <xf numFmtId="3" fontId="10" fillId="0" borderId="16" xfId="20" applyNumberFormat="1" applyFont="1" applyFill="1" applyBorder="1"/>
    <xf numFmtId="3" fontId="10" fillId="0" borderId="64" xfId="20" applyNumberFormat="1" applyFont="1" applyFill="1" applyBorder="1"/>
    <xf numFmtId="3" fontId="10" fillId="0" borderId="74" xfId="20" applyNumberFormat="1" applyFont="1" applyFill="1" applyBorder="1"/>
    <xf numFmtId="3" fontId="10" fillId="0" borderId="12" xfId="20" applyNumberFormat="1" applyFont="1" applyFill="1" applyBorder="1"/>
    <xf numFmtId="3" fontId="10" fillId="2" borderId="64" xfId="20" applyNumberFormat="1" applyFont="1" applyFill="1" applyBorder="1"/>
    <xf numFmtId="3" fontId="10" fillId="2" borderId="9" xfId="20" applyNumberFormat="1" applyFont="1" applyFill="1" applyBorder="1"/>
    <xf numFmtId="3" fontId="10" fillId="2" borderId="16" xfId="20" applyNumberFormat="1" applyFont="1" applyFill="1" applyBorder="1"/>
    <xf numFmtId="3" fontId="10" fillId="2" borderId="74" xfId="20" applyNumberFormat="1" applyFont="1" applyFill="1" applyBorder="1"/>
    <xf numFmtId="3" fontId="10" fillId="2" borderId="12" xfId="20" applyNumberFormat="1" applyFont="1" applyFill="1" applyBorder="1"/>
    <xf numFmtId="3" fontId="10" fillId="0" borderId="22" xfId="20" applyNumberFormat="1" applyFont="1" applyFill="1" applyBorder="1"/>
    <xf numFmtId="3" fontId="10" fillId="0" borderId="46" xfId="20" applyNumberFormat="1" applyFont="1" applyFill="1" applyBorder="1"/>
    <xf numFmtId="3" fontId="10" fillId="0" borderId="66" xfId="20" applyNumberFormat="1" applyFont="1" applyFill="1" applyBorder="1"/>
    <xf numFmtId="3" fontId="10" fillId="2" borderId="66" xfId="20" applyNumberFormat="1" applyFont="1" applyFill="1" applyBorder="1"/>
    <xf numFmtId="3" fontId="10" fillId="2" borderId="22" xfId="20" applyNumberFormat="1" applyFont="1" applyFill="1" applyBorder="1"/>
    <xf numFmtId="3" fontId="10" fillId="2" borderId="46" xfId="20" applyNumberFormat="1" applyFont="1" applyFill="1" applyBorder="1"/>
    <xf numFmtId="3" fontId="10" fillId="0" borderId="62" xfId="20" applyNumberFormat="1" applyFont="1" applyFill="1" applyBorder="1"/>
    <xf numFmtId="3" fontId="10" fillId="2" borderId="62" xfId="20" applyNumberFormat="1" applyFont="1" applyFill="1" applyBorder="1"/>
    <xf numFmtId="0" fontId="9" fillId="0" borderId="25" xfId="21" applyFont="1" applyFill="1" applyBorder="1" applyAlignment="1">
      <alignment horizontal="center" wrapText="1"/>
      <protection/>
    </xf>
    <xf numFmtId="0" fontId="9" fillId="0" borderId="25" xfId="21" applyFont="1" applyFill="1" applyBorder="1" applyAlignment="1">
      <alignment horizontal="center"/>
      <protection/>
    </xf>
    <xf numFmtId="0" fontId="9" fillId="0" borderId="1" xfId="21" applyFont="1" applyFill="1" applyBorder="1" applyAlignment="1">
      <alignment horizontal="center"/>
      <protection/>
    </xf>
    <xf numFmtId="0" fontId="9" fillId="0" borderId="1" xfId="21" applyFont="1" applyFill="1" applyBorder="1" applyAlignment="1">
      <alignment horizontal="center" wrapText="1"/>
      <protection/>
    </xf>
    <xf numFmtId="0" fontId="9" fillId="0" borderId="4" xfId="21" applyFont="1" applyFill="1" applyBorder="1" applyAlignment="1">
      <alignment horizontal="center"/>
      <protection/>
    </xf>
    <xf numFmtId="0" fontId="9" fillId="0" borderId="3" xfId="21" applyFont="1" applyFill="1" applyBorder="1" applyAlignment="1">
      <alignment horizontal="center"/>
      <protection/>
    </xf>
    <xf numFmtId="0" fontId="9" fillId="0" borderId="83" xfId="21" applyFont="1" applyFill="1" applyBorder="1" applyAlignment="1">
      <alignment horizontal="center"/>
      <protection/>
    </xf>
    <xf numFmtId="0" fontId="9" fillId="0" borderId="3" xfId="21" applyFont="1" applyFill="1" applyBorder="1" applyAlignment="1">
      <alignment horizontal="center" wrapText="1"/>
      <protection/>
    </xf>
    <xf numFmtId="0" fontId="9" fillId="0" borderId="83" xfId="21" applyFont="1" applyFill="1" applyBorder="1" applyAlignment="1">
      <alignment horizontal="center" wrapText="1"/>
      <protection/>
    </xf>
    <xf numFmtId="0" fontId="9" fillId="0" borderId="4" xfId="21" applyFont="1" applyFill="1" applyBorder="1" applyAlignment="1">
      <alignment horizontal="center" wrapText="1"/>
      <protection/>
    </xf>
    <xf numFmtId="0" fontId="9" fillId="0" borderId="1" xfId="22" applyFont="1" applyFill="1" applyBorder="1" applyAlignment="1">
      <alignment horizontal="center" wrapText="1"/>
      <protection/>
    </xf>
    <xf numFmtId="0" fontId="9" fillId="2" borderId="1" xfId="21" applyFont="1" applyFill="1" applyBorder="1" applyAlignment="1">
      <alignment horizontal="center" wrapText="1"/>
      <protection/>
    </xf>
    <xf numFmtId="0" fontId="9" fillId="2" borderId="3" xfId="21" applyFont="1" applyFill="1" applyBorder="1" applyAlignment="1">
      <alignment horizontal="center" wrapText="1"/>
      <protection/>
    </xf>
    <xf numFmtId="0" fontId="9" fillId="2" borderId="25" xfId="21" applyFont="1" applyFill="1" applyBorder="1" applyAlignment="1">
      <alignment horizontal="center" wrapText="1"/>
      <protection/>
    </xf>
    <xf numFmtId="0" fontId="9" fillId="2" borderId="1" xfId="21" applyFont="1" applyFill="1" applyBorder="1" applyAlignment="1">
      <alignment horizontal="center"/>
      <protection/>
    </xf>
    <xf numFmtId="0" fontId="9" fillId="2" borderId="83" xfId="21" applyFont="1" applyFill="1" applyBorder="1" applyAlignment="1">
      <alignment horizontal="center" wrapText="1"/>
      <protection/>
    </xf>
    <xf numFmtId="0" fontId="9" fillId="2" borderId="4" xfId="21" applyFont="1" applyFill="1" applyBorder="1" applyAlignment="1">
      <alignment horizontal="center" wrapText="1"/>
      <protection/>
    </xf>
    <xf numFmtId="0" fontId="9" fillId="2" borderId="1" xfId="22" applyFont="1" applyFill="1" applyBorder="1" applyAlignment="1">
      <alignment horizontal="center" wrapText="1"/>
      <protection/>
    </xf>
    <xf numFmtId="2" fontId="9" fillId="0" borderId="25" xfId="21" applyNumberFormat="1" applyFont="1" applyFill="1" applyBorder="1" applyAlignment="1">
      <alignment horizontal="center" wrapText="1"/>
      <protection/>
    </xf>
    <xf numFmtId="2" fontId="9" fillId="2" borderId="25" xfId="21" applyNumberFormat="1" applyFont="1" applyFill="1" applyBorder="1" applyAlignment="1">
      <alignment horizontal="center" wrapText="1"/>
      <protection/>
    </xf>
    <xf numFmtId="0" fontId="8" fillId="0" borderId="32" xfId="21" applyFont="1" applyFill="1" applyBorder="1">
      <alignment/>
      <protection/>
    </xf>
    <xf numFmtId="3" fontId="8" fillId="0" borderId="10" xfId="21" applyNumberFormat="1" applyFont="1" applyFill="1" applyBorder="1">
      <alignment/>
      <protection/>
    </xf>
    <xf numFmtId="3" fontId="8" fillId="0" borderId="14" xfId="20" applyNumberFormat="1" applyFont="1" applyFill="1" applyBorder="1"/>
    <xf numFmtId="3" fontId="8" fillId="0" borderId="7" xfId="20" applyNumberFormat="1" applyFont="1" applyFill="1" applyBorder="1"/>
    <xf numFmtId="3" fontId="8" fillId="0" borderId="1" xfId="20" applyNumberFormat="1" applyFont="1" applyFill="1" applyBorder="1"/>
    <xf numFmtId="3" fontId="8" fillId="0" borderId="10" xfId="20" applyNumberFormat="1" applyFont="1" applyFill="1" applyBorder="1"/>
    <xf numFmtId="3" fontId="8" fillId="0" borderId="34" xfId="20" applyNumberFormat="1" applyFont="1" applyFill="1" applyBorder="1"/>
    <xf numFmtId="3" fontId="8" fillId="0" borderId="9" xfId="20" applyNumberFormat="1" applyFont="1" applyFill="1" applyBorder="1"/>
    <xf numFmtId="3" fontId="8" fillId="0" borderId="82" xfId="21" applyNumberFormat="1" applyFont="1" applyFill="1" applyBorder="1">
      <alignment/>
      <protection/>
    </xf>
    <xf numFmtId="3" fontId="8" fillId="0" borderId="1" xfId="21" applyNumberFormat="1" applyFont="1" applyFill="1" applyBorder="1">
      <alignment/>
      <protection/>
    </xf>
    <xf numFmtId="3" fontId="8" fillId="2" borderId="10" xfId="21" applyNumberFormat="1" applyFont="1" applyFill="1" applyBorder="1">
      <alignment/>
      <protection/>
    </xf>
    <xf numFmtId="3" fontId="8" fillId="2" borderId="10" xfId="20" applyNumberFormat="1" applyFont="1" applyFill="1" applyBorder="1"/>
    <xf numFmtId="3" fontId="8" fillId="2" borderId="14" xfId="20" applyNumberFormat="1" applyFont="1" applyFill="1" applyBorder="1"/>
    <xf numFmtId="3" fontId="8" fillId="2" borderId="9" xfId="20" applyNumberFormat="1" applyFont="1" applyFill="1" applyBorder="1"/>
    <xf numFmtId="3" fontId="8" fillId="2" borderId="82" xfId="21" applyNumberFormat="1" applyFont="1" applyFill="1" applyBorder="1">
      <alignment/>
      <protection/>
    </xf>
    <xf numFmtId="3" fontId="8" fillId="2" borderId="1" xfId="21" applyNumberFormat="1" applyFont="1" applyFill="1" applyBorder="1">
      <alignment/>
      <protection/>
    </xf>
    <xf numFmtId="0" fontId="8" fillId="0" borderId="80" xfId="21" applyFont="1" applyFill="1" applyBorder="1">
      <alignment/>
      <protection/>
    </xf>
    <xf numFmtId="3" fontId="8" fillId="0" borderId="9" xfId="21" applyNumberFormat="1" applyFont="1" applyFill="1" applyBorder="1">
      <alignment/>
      <protection/>
    </xf>
    <xf numFmtId="3" fontId="8" fillId="0" borderId="16" xfId="20" applyNumberFormat="1" applyFont="1" applyFill="1" applyBorder="1"/>
    <xf numFmtId="3" fontId="8" fillId="0" borderId="12" xfId="20" applyNumberFormat="1" applyFont="1" applyFill="1" applyBorder="1"/>
    <xf numFmtId="3" fontId="8" fillId="0" borderId="36" xfId="20" applyNumberFormat="1" applyFont="1" applyFill="1" applyBorder="1"/>
    <xf numFmtId="3" fontId="8" fillId="0" borderId="17" xfId="20" applyNumberFormat="1" applyFont="1" applyFill="1" applyBorder="1"/>
    <xf numFmtId="3" fontId="8" fillId="0" borderId="17" xfId="21" applyNumberFormat="1" applyFont="1" applyFill="1" applyBorder="1">
      <alignment/>
      <protection/>
    </xf>
    <xf numFmtId="3" fontId="8" fillId="2" borderId="9" xfId="21" applyNumberFormat="1" applyFont="1" applyFill="1" applyBorder="1">
      <alignment/>
      <protection/>
    </xf>
    <xf numFmtId="3" fontId="8" fillId="2" borderId="12" xfId="20" applyNumberFormat="1" applyFont="1" applyFill="1" applyBorder="1"/>
    <xf numFmtId="3" fontId="8" fillId="2" borderId="17" xfId="20" applyNumberFormat="1" applyFont="1" applyFill="1" applyBorder="1"/>
    <xf numFmtId="3" fontId="8" fillId="2" borderId="12" xfId="21" applyNumberFormat="1" applyFont="1" applyFill="1" applyBorder="1">
      <alignment/>
      <protection/>
    </xf>
    <xf numFmtId="3" fontId="8" fillId="0" borderId="74" xfId="21" applyNumberFormat="1" applyFont="1" applyFill="1" applyBorder="1">
      <alignment/>
      <protection/>
    </xf>
    <xf numFmtId="3" fontId="8" fillId="0" borderId="12" xfId="21" applyNumberFormat="1" applyFont="1" applyFill="1" applyBorder="1">
      <alignment/>
      <protection/>
    </xf>
    <xf numFmtId="3" fontId="8" fillId="2" borderId="74" xfId="21" applyNumberFormat="1" applyFont="1" applyFill="1" applyBorder="1">
      <alignment/>
      <protection/>
    </xf>
    <xf numFmtId="0" fontId="8" fillId="0" borderId="56" xfId="21" applyFont="1" applyFill="1" applyBorder="1">
      <alignment/>
      <protection/>
    </xf>
    <xf numFmtId="3" fontId="8" fillId="0" borderId="22" xfId="21" applyNumberFormat="1" applyFont="1" applyFill="1" applyBorder="1">
      <alignment/>
      <protection/>
    </xf>
    <xf numFmtId="3" fontId="8" fillId="0" borderId="46" xfId="20" applyNumberFormat="1" applyFont="1" applyFill="1" applyBorder="1"/>
    <xf numFmtId="3" fontId="8" fillId="0" borderId="22" xfId="20" applyNumberFormat="1" applyFont="1" applyFill="1" applyBorder="1"/>
    <xf numFmtId="3" fontId="8" fillId="0" borderId="47" xfId="20" applyNumberFormat="1" applyFont="1" applyFill="1" applyBorder="1"/>
    <xf numFmtId="3" fontId="8" fillId="0" borderId="59" xfId="21" applyNumberFormat="1" applyFont="1" applyFill="1" applyBorder="1">
      <alignment/>
      <protection/>
    </xf>
    <xf numFmtId="3" fontId="8" fillId="0" borderId="46" xfId="21" applyNumberFormat="1" applyFont="1" applyFill="1" applyBorder="1">
      <alignment/>
      <protection/>
    </xf>
    <xf numFmtId="3" fontId="8" fillId="2" borderId="22" xfId="21" applyNumberFormat="1" applyFont="1" applyFill="1" applyBorder="1">
      <alignment/>
      <protection/>
    </xf>
    <xf numFmtId="3" fontId="8" fillId="2" borderId="22" xfId="20" applyNumberFormat="1" applyFont="1" applyFill="1" applyBorder="1"/>
    <xf numFmtId="3" fontId="8" fillId="2" borderId="46" xfId="20" applyNumberFormat="1" applyFont="1" applyFill="1" applyBorder="1"/>
    <xf numFmtId="3" fontId="8" fillId="2" borderId="59" xfId="21" applyNumberFormat="1" applyFont="1" applyFill="1" applyBorder="1">
      <alignment/>
      <protection/>
    </xf>
    <xf numFmtId="3" fontId="8" fillId="0" borderId="15" xfId="21" applyNumberFormat="1" applyFont="1" applyFill="1" applyBorder="1">
      <alignment/>
      <protection/>
    </xf>
    <xf numFmtId="3" fontId="8" fillId="2" borderId="15" xfId="21" applyNumberFormat="1" applyFont="1" applyFill="1" applyBorder="1">
      <alignment/>
      <protection/>
    </xf>
    <xf numFmtId="3" fontId="8" fillId="2" borderId="0" xfId="21" applyNumberFormat="1" applyFont="1" applyFill="1">
      <alignment/>
      <protection/>
    </xf>
    <xf numFmtId="0" fontId="9" fillId="0" borderId="7" xfId="21" applyFont="1" applyFill="1" applyBorder="1">
      <alignment/>
      <protection/>
    </xf>
    <xf numFmtId="3" fontId="8" fillId="0" borderId="62" xfId="21" applyNumberFormat="1" applyFont="1" applyFill="1" applyBorder="1">
      <alignment/>
      <protection/>
    </xf>
    <xf numFmtId="3" fontId="8" fillId="0" borderId="84" xfId="21" applyNumberFormat="1" applyFont="1" applyFill="1" applyBorder="1">
      <alignment/>
      <protection/>
    </xf>
    <xf numFmtId="3" fontId="8" fillId="0" borderId="7" xfId="21" applyNumberFormat="1" applyFont="1" applyFill="1" applyBorder="1">
      <alignment/>
      <protection/>
    </xf>
    <xf numFmtId="3" fontId="8" fillId="0" borderId="85" xfId="21" applyNumberFormat="1" applyFont="1" applyFill="1" applyBorder="1">
      <alignment/>
      <protection/>
    </xf>
    <xf numFmtId="3" fontId="8" fillId="2" borderId="85" xfId="21" applyNumberFormat="1" applyFont="1" applyFill="1" applyBorder="1">
      <alignment/>
      <protection/>
    </xf>
    <xf numFmtId="3" fontId="8" fillId="2" borderId="62" xfId="21" applyNumberFormat="1" applyFont="1" applyFill="1" applyBorder="1">
      <alignment/>
      <protection/>
    </xf>
    <xf numFmtId="3" fontId="8" fillId="2" borderId="84" xfId="21" applyNumberFormat="1" applyFont="1" applyFill="1" applyBorder="1">
      <alignment/>
      <protection/>
    </xf>
    <xf numFmtId="3" fontId="8" fillId="2" borderId="7" xfId="21" applyNumberFormat="1" applyFont="1" applyFill="1" applyBorder="1">
      <alignment/>
      <protection/>
    </xf>
    <xf numFmtId="3" fontId="4" fillId="2" borderId="34" xfId="0" applyNumberFormat="1" applyFont="1" applyFill="1" applyBorder="1" applyAlignment="1">
      <alignment/>
    </xf>
    <xf numFmtId="0" fontId="9" fillId="2" borderId="85" xfId="21" applyFont="1" applyFill="1" applyBorder="1" applyAlignment="1">
      <alignment horizontal="center"/>
      <protection/>
    </xf>
    <xf numFmtId="0" fontId="9" fillId="2" borderId="62" xfId="21" applyFont="1" applyFill="1" applyBorder="1" applyAlignment="1">
      <alignment horizontal="center"/>
      <protection/>
    </xf>
    <xf numFmtId="0" fontId="9" fillId="2" borderId="84" xfId="21" applyFont="1" applyFill="1" applyBorder="1" applyAlignment="1">
      <alignment horizontal="center"/>
      <protection/>
    </xf>
    <xf numFmtId="0" fontId="9" fillId="0" borderId="83" xfId="21" applyFont="1" applyFill="1" applyBorder="1" applyAlignment="1">
      <alignment horizontal="center"/>
      <protection/>
    </xf>
    <xf numFmtId="0" fontId="9" fillId="0" borderId="25" xfId="21" applyFont="1" applyFill="1" applyBorder="1" applyAlignment="1">
      <alignment horizontal="center"/>
      <protection/>
    </xf>
    <xf numFmtId="0" fontId="9" fillId="0" borderId="85" xfId="21" applyFont="1" applyFill="1" applyBorder="1" applyAlignment="1">
      <alignment horizontal="center"/>
      <protection/>
    </xf>
    <xf numFmtId="0" fontId="9" fillId="0" borderId="62" xfId="21" applyFont="1" applyFill="1" applyBorder="1" applyAlignment="1">
      <alignment horizontal="center"/>
      <protection/>
    </xf>
    <xf numFmtId="0" fontId="9" fillId="0" borderId="86" xfId="21" applyFont="1" applyFill="1" applyBorder="1" applyAlignment="1">
      <alignment horizontal="center"/>
      <protection/>
    </xf>
    <xf numFmtId="0" fontId="9" fillId="0" borderId="84" xfId="21" applyFont="1" applyFill="1" applyBorder="1" applyAlignment="1">
      <alignment horizontal="center"/>
      <protection/>
    </xf>
    <xf numFmtId="0" fontId="9" fillId="0" borderId="7" xfId="21" applyFont="1" applyFill="1" applyBorder="1" applyAlignment="1">
      <alignment horizontal="center"/>
      <protection/>
    </xf>
    <xf numFmtId="0" fontId="12" fillId="0" borderId="42" xfId="0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0" fontId="12" fillId="0" borderId="85" xfId="0" applyFont="1" applyFill="1" applyBorder="1" applyAlignment="1">
      <alignment horizontal="center"/>
    </xf>
    <xf numFmtId="0" fontId="12" fillId="0" borderId="84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9" fillId="2" borderId="85" xfId="0" applyFont="1" applyFill="1" applyBorder="1" applyAlignment="1">
      <alignment horizontal="center"/>
    </xf>
    <xf numFmtId="0" fontId="9" fillId="2" borderId="62" xfId="0" applyFont="1" applyFill="1" applyBorder="1" applyAlignment="1">
      <alignment horizontal="center"/>
    </xf>
    <xf numFmtId="0" fontId="9" fillId="2" borderId="84" xfId="0" applyFont="1" applyFill="1" applyBorder="1" applyAlignment="1">
      <alignment horizontal="center"/>
    </xf>
    <xf numFmtId="0" fontId="12" fillId="2" borderId="85" xfId="0" applyFont="1" applyFill="1" applyBorder="1" applyAlignment="1">
      <alignment horizontal="center"/>
    </xf>
    <xf numFmtId="0" fontId="12" fillId="2" borderId="84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62" xfId="0" applyFont="1" applyFill="1" applyBorder="1" applyAlignment="1">
      <alignment horizontal="center"/>
    </xf>
    <xf numFmtId="0" fontId="9" fillId="0" borderId="85" xfId="0" applyFont="1" applyFill="1" applyBorder="1" applyAlignment="1">
      <alignment horizontal="center"/>
    </xf>
    <xf numFmtId="0" fontId="9" fillId="0" borderId="62" xfId="0" applyFont="1" applyFill="1" applyBorder="1" applyAlignment="1">
      <alignment horizontal="center"/>
    </xf>
    <xf numFmtId="0" fontId="9" fillId="0" borderId="84" xfId="0" applyFont="1" applyFill="1" applyBorder="1" applyAlignment="1">
      <alignment horizontal="center"/>
    </xf>
    <xf numFmtId="2" fontId="12" fillId="2" borderId="7" xfId="0" applyNumberFormat="1" applyFont="1" applyFill="1" applyBorder="1" applyAlignment="1">
      <alignment horizontal="center"/>
    </xf>
    <xf numFmtId="2" fontId="12" fillId="2" borderId="62" xfId="0" applyNumberFormat="1" applyFont="1" applyFill="1" applyBorder="1" applyAlignment="1">
      <alignment horizontal="center"/>
    </xf>
    <xf numFmtId="2" fontId="12" fillId="2" borderId="84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84" xfId="0" applyFont="1" applyFill="1" applyBorder="1" applyAlignment="1">
      <alignment horizontal="center"/>
    </xf>
    <xf numFmtId="0" fontId="9" fillId="0" borderId="85" xfId="22" applyFont="1" applyFill="1" applyBorder="1" applyAlignment="1">
      <alignment horizontal="center"/>
      <protection/>
    </xf>
    <xf numFmtId="0" fontId="9" fillId="0" borderId="62" xfId="22" applyFont="1" applyFill="1" applyBorder="1" applyAlignment="1">
      <alignment horizontal="center"/>
      <protection/>
    </xf>
    <xf numFmtId="0" fontId="9" fillId="0" borderId="84" xfId="22" applyFont="1" applyFill="1" applyBorder="1" applyAlignment="1">
      <alignment horizontal="center"/>
      <protection/>
    </xf>
    <xf numFmtId="0" fontId="9" fillId="0" borderId="28" xfId="22" applyFont="1" applyFill="1" applyBorder="1" applyAlignment="1">
      <alignment horizontal="center"/>
      <protection/>
    </xf>
    <xf numFmtId="0" fontId="9" fillId="0" borderId="42" xfId="22" applyFont="1" applyFill="1" applyBorder="1" applyAlignment="1">
      <alignment horizontal="center"/>
      <protection/>
    </xf>
    <xf numFmtId="0" fontId="9" fillId="0" borderId="69" xfId="22" applyFont="1" applyFill="1" applyBorder="1" applyAlignment="1">
      <alignment horizontal="center"/>
      <protection/>
    </xf>
    <xf numFmtId="0" fontId="9" fillId="3" borderId="28" xfId="22" applyFont="1" applyFill="1" applyBorder="1" applyAlignment="1">
      <alignment horizontal="center"/>
      <protection/>
    </xf>
    <xf numFmtId="0" fontId="9" fillId="3" borderId="42" xfId="22" applyFont="1" applyFill="1" applyBorder="1" applyAlignment="1">
      <alignment horizontal="center"/>
      <protection/>
    </xf>
    <xf numFmtId="0" fontId="9" fillId="3" borderId="43" xfId="22" applyFont="1" applyFill="1" applyBorder="1" applyAlignment="1">
      <alignment horizontal="center"/>
      <protection/>
    </xf>
    <xf numFmtId="0" fontId="9" fillId="0" borderId="43" xfId="22" applyFont="1" applyFill="1" applyBorder="1" applyAlignment="1">
      <alignment horizontal="center"/>
      <protection/>
    </xf>
    <xf numFmtId="0" fontId="9" fillId="2" borderId="15" xfId="22" applyFont="1" applyFill="1" applyBorder="1" applyAlignment="1">
      <alignment horizontal="center"/>
      <protection/>
    </xf>
    <xf numFmtId="0" fontId="9" fillId="2" borderId="0" xfId="22" applyFont="1" applyFill="1" applyBorder="1" applyAlignment="1">
      <alignment horizontal="center"/>
      <protection/>
    </xf>
    <xf numFmtId="0" fontId="9" fillId="2" borderId="68" xfId="22" applyFont="1" applyFill="1" applyBorder="1" applyAlignment="1">
      <alignment horizontal="center"/>
      <protection/>
    </xf>
    <xf numFmtId="0" fontId="9" fillId="2" borderId="13" xfId="22" applyFont="1" applyFill="1" applyBorder="1" applyAlignment="1">
      <alignment horizontal="center"/>
      <protection/>
    </xf>
    <xf numFmtId="0" fontId="9" fillId="2" borderId="40" xfId="22" applyFont="1" applyFill="1" applyBorder="1" applyAlignment="1">
      <alignment horizontal="center"/>
      <protection/>
    </xf>
    <xf numFmtId="0" fontId="9" fillId="2" borderId="67" xfId="22" applyFont="1" applyFill="1" applyBorder="1" applyAlignment="1">
      <alignment horizontal="center"/>
      <protection/>
    </xf>
    <xf numFmtId="0" fontId="9" fillId="0" borderId="87" xfId="22" applyFont="1" applyFill="1" applyBorder="1" applyAlignment="1">
      <alignment horizontal="center"/>
      <protection/>
    </xf>
    <xf numFmtId="0" fontId="9" fillId="0" borderId="45" xfId="22" applyFont="1" applyFill="1" applyBorder="1" applyAlignment="1">
      <alignment horizontal="center"/>
      <protection/>
    </xf>
    <xf numFmtId="0" fontId="9" fillId="0" borderId="76" xfId="22" applyFont="1" applyFill="1" applyBorder="1" applyAlignment="1">
      <alignment horizontal="center"/>
      <protection/>
    </xf>
    <xf numFmtId="0" fontId="9" fillId="0" borderId="88" xfId="22" applyFont="1" applyFill="1" applyBorder="1" applyAlignment="1">
      <alignment horizontal="center"/>
      <protection/>
    </xf>
    <xf numFmtId="0" fontId="9" fillId="0" borderId="32" xfId="22" applyFont="1" applyFill="1" applyBorder="1" applyAlignment="1">
      <alignment horizontal="center"/>
      <protection/>
    </xf>
    <xf numFmtId="0" fontId="9" fillId="0" borderId="10" xfId="22" applyFont="1" applyFill="1" applyBorder="1" applyAlignment="1">
      <alignment horizontal="center"/>
      <protection/>
    </xf>
    <xf numFmtId="0" fontId="9" fillId="0" borderId="34" xfId="22" applyFont="1" applyFill="1" applyBorder="1" applyAlignment="1">
      <alignment horizontal="center"/>
      <protection/>
    </xf>
    <xf numFmtId="0" fontId="9" fillId="0" borderId="4" xfId="22" applyFont="1" applyFill="1" applyBorder="1" applyAlignment="1">
      <alignment/>
      <protection/>
    </xf>
    <xf numFmtId="0" fontId="9" fillId="0" borderId="40" xfId="22" applyFont="1" applyFill="1" applyBorder="1" applyAlignment="1">
      <alignment/>
      <protection/>
    </xf>
    <xf numFmtId="0" fontId="10" fillId="0" borderId="67" xfId="0" applyFont="1" applyFill="1" applyBorder="1" applyAlignment="1">
      <alignment/>
    </xf>
    <xf numFmtId="0" fontId="9" fillId="0" borderId="5" xfId="22" applyFont="1" applyFill="1" applyBorder="1" applyAlignment="1">
      <alignment/>
      <protection/>
    </xf>
    <xf numFmtId="0" fontId="10" fillId="0" borderId="0" xfId="0" applyFont="1" applyFill="1" applyBorder="1" applyAlignment="1">
      <alignment/>
    </xf>
    <xf numFmtId="0" fontId="10" fillId="0" borderId="68" xfId="0" applyFont="1" applyFill="1" applyBorder="1" applyAlignment="1">
      <alignment/>
    </xf>
    <xf numFmtId="0" fontId="9" fillId="0" borderId="6" xfId="22" applyFont="1" applyFill="1" applyBorder="1" applyAlignment="1">
      <alignment/>
      <protection/>
    </xf>
    <xf numFmtId="0" fontId="9" fillId="0" borderId="42" xfId="22" applyFont="1" applyFill="1" applyBorder="1" applyAlignment="1">
      <alignment/>
      <protection/>
    </xf>
    <xf numFmtId="0" fontId="10" fillId="0" borderId="42" xfId="0" applyFont="1" applyFill="1" applyBorder="1" applyAlignment="1">
      <alignment/>
    </xf>
    <xf numFmtId="0" fontId="9" fillId="0" borderId="0" xfId="22" applyFont="1" applyFill="1" applyBorder="1" applyAlignment="1">
      <alignment/>
      <protection/>
    </xf>
    <xf numFmtId="0" fontId="9" fillId="0" borderId="13" xfId="22" applyFont="1" applyFill="1" applyBorder="1" applyAlignment="1">
      <alignment horizontal="center"/>
      <protection/>
    </xf>
    <xf numFmtId="0" fontId="9" fillId="0" borderId="40" xfId="22" applyFont="1" applyFill="1" applyBorder="1" applyAlignment="1">
      <alignment horizontal="center"/>
      <protection/>
    </xf>
    <xf numFmtId="0" fontId="9" fillId="0" borderId="41" xfId="22" applyFont="1" applyFill="1" applyBorder="1" applyAlignment="1">
      <alignment horizontal="center"/>
      <protection/>
    </xf>
    <xf numFmtId="0" fontId="9" fillId="2" borderId="85" xfId="22" applyFont="1" applyFill="1" applyBorder="1" applyAlignment="1">
      <alignment horizontal="center"/>
      <protection/>
    </xf>
    <xf numFmtId="0" fontId="9" fillId="2" borderId="62" xfId="22" applyFont="1" applyFill="1" applyBorder="1" applyAlignment="1">
      <alignment horizontal="center"/>
      <protection/>
    </xf>
    <xf numFmtId="0" fontId="9" fillId="2" borderId="84" xfId="22" applyFont="1" applyFill="1" applyBorder="1" applyAlignment="1">
      <alignment horizontal="center"/>
      <protection/>
    </xf>
    <xf numFmtId="0" fontId="9" fillId="2" borderId="28" xfId="22" applyFont="1" applyFill="1" applyBorder="1" applyAlignment="1">
      <alignment horizontal="center"/>
      <protection/>
    </xf>
    <xf numFmtId="0" fontId="9" fillId="2" borderId="42" xfId="22" applyFont="1" applyFill="1" applyBorder="1" applyAlignment="1">
      <alignment horizontal="center"/>
      <protection/>
    </xf>
    <xf numFmtId="0" fontId="9" fillId="2" borderId="43" xfId="22" applyFont="1" applyFill="1" applyBorder="1" applyAlignment="1">
      <alignment horizontal="center"/>
      <protection/>
    </xf>
    <xf numFmtId="0" fontId="9" fillId="0" borderId="48" xfId="22" applyFont="1" applyFill="1" applyBorder="1" applyAlignment="1">
      <alignment horizontal="center"/>
      <protection/>
    </xf>
    <xf numFmtId="0" fontId="9" fillId="0" borderId="89" xfId="22" applyFont="1" applyFill="1" applyBorder="1" applyAlignment="1">
      <alignment horizontal="center"/>
      <protection/>
    </xf>
    <xf numFmtId="0" fontId="0" fillId="0" borderId="40" xfId="0" applyBorder="1"/>
    <xf numFmtId="0" fontId="0" fillId="0" borderId="0" xfId="0" applyBorder="1"/>
    <xf numFmtId="0" fontId="0" fillId="0" borderId="42" xfId="0" applyBorder="1"/>
    <xf numFmtId="0" fontId="12" fillId="2" borderId="4" xfId="0" applyFont="1" applyFill="1" applyBorder="1"/>
    <xf numFmtId="0" fontId="16" fillId="0" borderId="40" xfId="0" applyFont="1" applyBorder="1"/>
    <xf numFmtId="0" fontId="16" fillId="2" borderId="40" xfId="0" applyFont="1" applyFill="1" applyBorder="1"/>
    <xf numFmtId="0" fontId="12" fillId="2" borderId="40" xfId="0" applyFont="1" applyFill="1" applyBorder="1"/>
    <xf numFmtId="0" fontId="12" fillId="2" borderId="41" xfId="0" applyFont="1" applyFill="1" applyBorder="1"/>
    <xf numFmtId="0" fontId="12" fillId="2" borderId="5" xfId="0" applyFont="1" applyFill="1" applyBorder="1"/>
    <xf numFmtId="0" fontId="16" fillId="0" borderId="0" xfId="0" applyFont="1" applyBorder="1"/>
    <xf numFmtId="0" fontId="16" fillId="2" borderId="0" xfId="0" applyFont="1" applyFill="1" applyBorder="1"/>
    <xf numFmtId="0" fontId="12" fillId="2" borderId="0" xfId="0" applyFont="1" applyFill="1" applyBorder="1"/>
    <xf numFmtId="0" fontId="12" fillId="2" borderId="20" xfId="0" applyFont="1" applyFill="1" applyBorder="1"/>
    <xf numFmtId="0" fontId="16" fillId="2" borderId="6" xfId="0" applyFont="1" applyFill="1" applyBorder="1"/>
    <xf numFmtId="0" fontId="16" fillId="0" borderId="42" xfId="0" applyFont="1" applyBorder="1"/>
    <xf numFmtId="0" fontId="16" fillId="2" borderId="42" xfId="0" applyFont="1" applyFill="1" applyBorder="1"/>
    <xf numFmtId="0" fontId="12" fillId="2" borderId="42" xfId="0" applyFont="1" applyFill="1" applyBorder="1"/>
    <xf numFmtId="0" fontId="12" fillId="2" borderId="43" xfId="0" applyFont="1" applyFill="1" applyBorder="1"/>
    <xf numFmtId="0" fontId="12" fillId="2" borderId="38" xfId="0" applyFont="1" applyFill="1" applyBorder="1" applyAlignment="1">
      <alignment horizontal="center"/>
    </xf>
    <xf numFmtId="0" fontId="12" fillId="2" borderId="39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</cellXfs>
  <cellStyles count="10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Currency 2" xfId="20"/>
    <cellStyle name="Normal 2" xfId="21"/>
    <cellStyle name="Normal_RoR recip. comp." xfId="22"/>
    <cellStyle name="Percent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L100"/>
  <sheetViews>
    <sheetView workbookViewId="0" topLeftCell="BG1">
      <selection pane="topLeft" activeCell="BU1" sqref="BU1"/>
    </sheetView>
  </sheetViews>
  <sheetFormatPr defaultColWidth="8.855" defaultRowHeight="12.75"/>
  <cols>
    <col min="1" max="1" width="12.125" style="5" customWidth="1"/>
    <col min="2" max="2" width="13" style="5" customWidth="1"/>
    <col min="3" max="3" width="13.625" style="5" customWidth="1"/>
    <col min="4" max="4" width="14.875" style="5" customWidth="1"/>
    <col min="5" max="5" width="18.25" style="5" customWidth="1"/>
    <col min="6" max="6" width="19.375" style="5" bestFit="1" customWidth="1"/>
    <col min="7" max="7" width="16.875" style="5" bestFit="1" customWidth="1"/>
    <col min="8" max="8" width="16.125" style="5" customWidth="1"/>
    <col min="9" max="9" width="13.875" style="5" customWidth="1"/>
    <col min="10" max="11" width="12.625" style="5" customWidth="1"/>
    <col min="12" max="12" width="14.25" style="5" customWidth="1"/>
    <col min="13" max="13" width="11.625" style="5" customWidth="1"/>
    <col min="14" max="14" width="16.75" style="5" customWidth="1"/>
    <col min="15" max="15" width="15.125" style="5" customWidth="1"/>
    <col min="16" max="16" width="13.125" style="5" customWidth="1"/>
    <col min="17" max="17" width="13.75" style="5" customWidth="1"/>
    <col min="18" max="18" width="12.625" style="5" customWidth="1"/>
    <col min="19" max="19" width="13.625" style="5" customWidth="1"/>
    <col min="20" max="20" width="12.25" style="5" customWidth="1"/>
    <col min="21" max="21" width="16.75" style="5" customWidth="1"/>
    <col min="22" max="22" width="13.125" style="5" customWidth="1"/>
    <col min="23" max="26" width="13" style="5" customWidth="1"/>
    <col min="27" max="27" width="13.875" style="5" customWidth="1"/>
    <col min="28" max="28" width="13.375" style="5" customWidth="1"/>
    <col min="29" max="29" width="12.625" style="5" customWidth="1"/>
    <col min="30" max="30" width="13.375" style="5" customWidth="1"/>
    <col min="31" max="31" width="16.125" style="5" customWidth="1"/>
    <col min="32" max="32" width="13.375" style="5" customWidth="1"/>
    <col min="33" max="33" width="17.375" style="5" customWidth="1"/>
    <col min="34" max="34" width="12.875" style="5" customWidth="1"/>
    <col min="35" max="35" width="13.75" style="5" customWidth="1"/>
    <col min="36" max="36" width="16" style="5" customWidth="1"/>
    <col min="37" max="37" width="12.75" style="5" customWidth="1"/>
    <col min="38" max="38" width="13.375" style="5" customWidth="1"/>
    <col min="39" max="39" width="17.125" style="5" customWidth="1"/>
    <col min="40" max="40" width="12.875" style="5" customWidth="1"/>
    <col min="41" max="41" width="12.625" style="5" customWidth="1"/>
    <col min="42" max="42" width="12.875" style="5" customWidth="1"/>
    <col min="43" max="43" width="13.625" style="5" customWidth="1"/>
    <col min="44" max="45" width="15.25" style="5" customWidth="1"/>
    <col min="46" max="46" width="16.375" style="5" customWidth="1"/>
    <col min="47" max="47" width="15.625" style="5" customWidth="1"/>
    <col min="48" max="48" width="13.125" style="5" customWidth="1"/>
    <col min="49" max="49" width="12.875" style="5" customWidth="1"/>
    <col min="50" max="50" width="12.75" style="5" customWidth="1"/>
    <col min="51" max="51" width="14.375" style="5" customWidth="1"/>
    <col min="52" max="52" width="11.625" style="5" customWidth="1"/>
    <col min="53" max="53" width="17.375" style="5" customWidth="1"/>
    <col min="54" max="54" width="12.625" style="5" customWidth="1"/>
    <col min="55" max="55" width="13.375" style="5" customWidth="1"/>
    <col min="56" max="56" width="12.25" style="5" customWidth="1"/>
    <col min="57" max="57" width="11.75" style="5" customWidth="1"/>
    <col min="58" max="58" width="13" style="5" customWidth="1"/>
    <col min="59" max="59" width="17" style="5" customWidth="1"/>
    <col min="60" max="60" width="13" style="5" customWidth="1"/>
    <col min="61" max="61" width="13.875" style="5" customWidth="1"/>
    <col min="62" max="62" width="13.25" style="5" customWidth="1"/>
    <col min="63" max="63" width="12.75" style="5" customWidth="1"/>
    <col min="64" max="64" width="15.625" style="5" customWidth="1"/>
    <col min="65" max="65" width="16.25" style="5" customWidth="1"/>
    <col min="66" max="66" width="10.875" style="5" customWidth="1"/>
    <col min="67" max="67" width="12.25" style="5" customWidth="1"/>
    <col min="68" max="68" width="12.75" style="5" customWidth="1"/>
    <col min="69" max="69" width="13" style="5" customWidth="1"/>
    <col min="70" max="70" width="12.75" style="5" customWidth="1"/>
    <col min="71" max="71" width="15.125" style="5" customWidth="1"/>
    <col min="72" max="72" width="12.75" style="5" customWidth="1"/>
    <col min="73" max="73" width="18" style="5" customWidth="1"/>
    <col min="74" max="74" width="15.75" style="5" customWidth="1"/>
    <col min="75" max="75" width="13.125" style="5" customWidth="1"/>
    <col min="76" max="76" width="13" style="5" customWidth="1"/>
    <col min="77" max="77" width="12.375" style="5" customWidth="1"/>
    <col min="78" max="78" width="12.75" style="5" customWidth="1"/>
    <col min="79" max="79" width="16.75" style="5" customWidth="1"/>
    <col min="80" max="80" width="12.75" style="5" customWidth="1"/>
    <col min="81" max="81" width="13" style="5" customWidth="1"/>
    <col min="82" max="82" width="12.75" style="5" customWidth="1"/>
    <col min="83" max="83" width="12.625" style="5" customWidth="1"/>
    <col min="84" max="84" width="16.25" style="5" customWidth="1"/>
    <col min="85" max="85" width="15.75" style="5" customWidth="1"/>
    <col min="86" max="86" width="14.375" style="5" customWidth="1"/>
    <col min="87" max="87" width="12.125" style="5" customWidth="1"/>
    <col min="88" max="88" width="15.625" style="5" customWidth="1"/>
    <col min="89" max="89" width="14.375" style="5" customWidth="1"/>
    <col min="90" max="90" width="14.125" style="5" customWidth="1"/>
    <col min="91" max="91" width="14.625" style="5" customWidth="1"/>
    <col min="92" max="92" width="12.375" style="5" customWidth="1"/>
    <col min="93" max="93" width="18.125" style="5" customWidth="1"/>
    <col min="94" max="94" width="14.25" style="5" customWidth="1"/>
    <col min="95" max="95" width="14.875" style="5" customWidth="1"/>
    <col min="96" max="96" width="14.25" style="5" customWidth="1"/>
    <col min="97" max="97" width="14.875" style="5" customWidth="1"/>
    <col min="98" max="98" width="13.375" style="5" customWidth="1"/>
    <col min="99" max="99" width="14.625" style="5" customWidth="1"/>
    <col min="100" max="100" width="17" style="5" customWidth="1"/>
    <col min="101" max="101" width="12.875" style="5" customWidth="1"/>
    <col min="102" max="102" width="14" style="5" customWidth="1"/>
    <col min="103" max="103" width="11.625" style="5" customWidth="1"/>
    <col min="104" max="104" width="12.375" style="5" customWidth="1"/>
    <col min="105" max="105" width="12.25" style="5" customWidth="1"/>
    <col min="106" max="106" width="16.375" style="5" customWidth="1"/>
    <col min="107" max="107" width="17.25" style="5" customWidth="1"/>
    <col min="108" max="108" width="13.25" style="5" customWidth="1"/>
    <col min="109" max="109" width="12.875" style="5" customWidth="1"/>
    <col min="110" max="110" width="12.75" style="5" customWidth="1"/>
    <col min="111" max="111" width="13.375" style="5" customWidth="1"/>
    <col min="112" max="112" width="14.125" style="5" customWidth="1"/>
    <col min="113" max="113" width="11.125" style="5" customWidth="1"/>
    <col min="114" max="114" width="16.75" style="5" customWidth="1"/>
    <col min="115" max="115" width="14.25" style="5" customWidth="1"/>
    <col min="116" max="116" width="14.75" style="5" customWidth="1"/>
    <col min="117" max="117" width="14.25" style="5" customWidth="1"/>
    <col min="118" max="118" width="11.125" style="5" customWidth="1"/>
    <col min="119" max="119" width="12.25" style="5" customWidth="1"/>
    <col min="120" max="120" width="13.25" style="5" customWidth="1"/>
    <col min="121" max="121" width="15.25" style="5" customWidth="1"/>
    <col min="122" max="122" width="12.625" style="5" customWidth="1"/>
    <col min="123" max="123" width="13" style="5" customWidth="1"/>
    <col min="124" max="124" width="12.875" style="5" customWidth="1"/>
    <col min="125" max="125" width="13.125" style="5" customWidth="1"/>
    <col min="126" max="126" width="11.875" style="5" customWidth="1"/>
    <col min="127" max="127" width="15.125" style="5" customWidth="1"/>
    <col min="128" max="128" width="14.125" style="5" customWidth="1"/>
    <col min="129" max="129" width="13.625" style="5" customWidth="1"/>
    <col min="130" max="16384" width="8.875" style="5"/>
  </cols>
  <sheetData>
    <row r="1" spans="1:142" ht="15">
      <c r="A1" s="12" t="s">
        <v>258</v>
      </c>
      <c r="B1" s="669"/>
      <c r="C1" s="121" t="s">
        <v>627</v>
      </c>
      <c r="D1" s="669"/>
      <c r="E1" s="669"/>
      <c r="F1" s="669"/>
      <c r="G1" s="669"/>
      <c r="H1" s="670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AA1" s="478"/>
      <c r="AB1" s="478"/>
      <c r="AC1" s="478"/>
      <c r="AD1" s="478"/>
      <c r="AE1" s="478"/>
      <c r="AF1" s="478"/>
      <c r="AG1" s="478"/>
      <c r="AH1" s="478"/>
      <c r="AI1" s="478"/>
      <c r="AJ1" s="478"/>
      <c r="AK1" s="478"/>
      <c r="AL1" s="478"/>
      <c r="AM1" s="478"/>
      <c r="AN1" s="478"/>
      <c r="AO1" s="478"/>
      <c r="AP1" s="478"/>
      <c r="AQ1" s="478"/>
      <c r="AR1" s="478"/>
      <c r="AS1" s="478"/>
      <c r="AT1" s="478"/>
      <c r="AU1" s="478"/>
      <c r="AV1" s="478"/>
      <c r="AW1" s="478"/>
      <c r="AX1" s="478"/>
      <c r="AY1" s="478"/>
      <c r="AZ1" s="478"/>
      <c r="BA1" s="478"/>
      <c r="BB1" s="478"/>
      <c r="BC1" s="478"/>
      <c r="BD1" s="478"/>
      <c r="BE1" s="478"/>
      <c r="BF1" s="478"/>
      <c r="BG1" s="478"/>
      <c r="BH1" s="478"/>
      <c r="BI1" s="478"/>
      <c r="BJ1" s="478"/>
      <c r="BK1" s="478"/>
      <c r="BL1" s="478"/>
      <c r="BM1" s="478"/>
      <c r="BN1" s="478"/>
      <c r="BO1" s="478"/>
      <c r="BP1" s="478"/>
      <c r="BQ1" s="478"/>
      <c r="BR1" s="478"/>
      <c r="BS1" s="478"/>
      <c r="BT1" s="478"/>
      <c r="BU1" s="478"/>
      <c r="BV1" s="478"/>
      <c r="BW1" s="478"/>
      <c r="BX1" s="478"/>
      <c r="BY1" s="478"/>
      <c r="BZ1" s="478"/>
      <c r="CA1" s="478"/>
      <c r="CB1" s="478"/>
      <c r="CC1" s="478"/>
      <c r="CD1" s="478"/>
      <c r="CE1" s="478"/>
      <c r="CF1" s="478"/>
      <c r="CG1" s="478"/>
      <c r="CH1" s="478"/>
      <c r="CI1" s="478"/>
      <c r="CJ1" s="478"/>
      <c r="CK1" s="478"/>
      <c r="CL1" s="478"/>
      <c r="CM1" s="478"/>
      <c r="CN1" s="478"/>
      <c r="CO1" s="478"/>
      <c r="CP1" s="478"/>
      <c r="CQ1" s="478"/>
      <c r="CR1" s="478"/>
      <c r="CS1" s="478"/>
      <c r="CT1" s="478"/>
      <c r="CU1" s="478"/>
      <c r="CV1" s="478"/>
      <c r="CW1" s="478"/>
      <c r="CX1" s="478"/>
      <c r="CY1" s="478"/>
      <c r="CZ1" s="478"/>
      <c r="DA1" s="478"/>
      <c r="DB1" s="478"/>
      <c r="DC1" s="478"/>
      <c r="DD1" s="478"/>
      <c r="DE1" s="478"/>
      <c r="DF1" s="478"/>
      <c r="DG1" s="478"/>
      <c r="DH1" s="478"/>
      <c r="DI1" s="478"/>
      <c r="DJ1" s="478"/>
      <c r="DK1" s="478"/>
      <c r="DL1" s="478"/>
      <c r="DM1" s="478"/>
      <c r="DN1" s="478"/>
      <c r="DO1" s="478"/>
      <c r="DP1" s="478"/>
      <c r="DQ1" s="478"/>
      <c r="DR1" s="478"/>
      <c r="DS1" s="478"/>
      <c r="DT1" s="478"/>
      <c r="DU1" s="478"/>
      <c r="DV1" s="478"/>
      <c r="DW1" s="478"/>
      <c r="DX1" s="478"/>
      <c r="DY1" s="478"/>
      <c r="DZ1" s="478"/>
      <c r="EA1" s="478"/>
      <c r="EB1" s="478"/>
      <c r="EC1" s="478"/>
      <c r="ED1" s="478"/>
      <c r="EE1" s="478"/>
      <c r="EF1" s="478"/>
      <c r="EG1" s="478"/>
      <c r="EH1" s="478"/>
      <c r="EI1" s="478"/>
      <c r="EJ1" s="478"/>
      <c r="EK1" s="478"/>
      <c r="EL1" s="478"/>
    </row>
    <row r="2" spans="1:142" ht="15">
      <c r="A2" s="15" t="s">
        <v>52</v>
      </c>
      <c r="B2" s="671"/>
      <c r="C2" s="672"/>
      <c r="D2" s="671"/>
      <c r="E2" s="671"/>
      <c r="F2" s="671"/>
      <c r="G2" s="671"/>
      <c r="H2" s="673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  <c r="AD2" s="478"/>
      <c r="AE2" s="478"/>
      <c r="AF2" s="478"/>
      <c r="AG2" s="478"/>
      <c r="AH2" s="478"/>
      <c r="AI2" s="478"/>
      <c r="AJ2" s="478"/>
      <c r="AK2" s="478"/>
      <c r="AL2" s="478"/>
      <c r="AM2" s="478"/>
      <c r="AN2" s="478"/>
      <c r="AO2" s="478"/>
      <c r="AP2" s="478"/>
      <c r="AQ2" s="478"/>
      <c r="AR2" s="478"/>
      <c r="AS2" s="478"/>
      <c r="AT2" s="478"/>
      <c r="AU2" s="478"/>
      <c r="AV2" s="478"/>
      <c r="AW2" s="478"/>
      <c r="AX2" s="478"/>
      <c r="AY2" s="478"/>
      <c r="AZ2" s="478"/>
      <c r="BA2" s="478"/>
      <c r="BB2" s="478"/>
      <c r="BC2" s="478"/>
      <c r="BD2" s="478"/>
      <c r="BE2" s="478"/>
      <c r="BF2" s="478"/>
      <c r="BG2" s="478"/>
      <c r="BH2" s="478"/>
      <c r="BI2" s="478"/>
      <c r="BJ2" s="478"/>
      <c r="BK2" s="478"/>
      <c r="BL2" s="478"/>
      <c r="BM2" s="478"/>
      <c r="BN2" s="478"/>
      <c r="BO2" s="478"/>
      <c r="BP2" s="478"/>
      <c r="BQ2" s="478"/>
      <c r="BR2" s="478"/>
      <c r="BS2" s="478"/>
      <c r="BT2" s="478"/>
      <c r="BU2" s="478"/>
      <c r="BV2" s="478"/>
      <c r="BW2" s="478"/>
      <c r="BX2" s="478"/>
      <c r="BY2" s="478"/>
      <c r="BZ2" s="478"/>
      <c r="CA2" s="478"/>
      <c r="CB2" s="478"/>
      <c r="CC2" s="478"/>
      <c r="CD2" s="478"/>
      <c r="CE2" s="478"/>
      <c r="CF2" s="478"/>
      <c r="CG2" s="478"/>
      <c r="CH2" s="478"/>
      <c r="CI2" s="478"/>
      <c r="CJ2" s="478"/>
      <c r="CK2" s="478"/>
      <c r="CL2" s="478"/>
      <c r="CM2" s="478"/>
      <c r="CN2" s="478"/>
      <c r="CO2" s="478"/>
      <c r="CP2" s="478"/>
      <c r="CQ2" s="478"/>
      <c r="CR2" s="478"/>
      <c r="CS2" s="478"/>
      <c r="CT2" s="478"/>
      <c r="CU2" s="478"/>
      <c r="CV2" s="478"/>
      <c r="CW2" s="478"/>
      <c r="CX2" s="478"/>
      <c r="CY2" s="478"/>
      <c r="CZ2" s="478"/>
      <c r="DA2" s="478"/>
      <c r="DB2" s="478"/>
      <c r="DC2" s="478"/>
      <c r="DD2" s="478"/>
      <c r="DE2" s="478"/>
      <c r="DF2" s="478"/>
      <c r="DG2" s="478"/>
      <c r="DH2" s="478"/>
      <c r="DI2" s="478"/>
      <c r="DJ2" s="478"/>
      <c r="DK2" s="478"/>
      <c r="DL2" s="478"/>
      <c r="DM2" s="478"/>
      <c r="DN2" s="478"/>
      <c r="DO2" s="478"/>
      <c r="DP2" s="478"/>
      <c r="DQ2" s="478"/>
      <c r="DR2" s="478"/>
      <c r="DS2" s="478"/>
      <c r="DT2" s="478"/>
      <c r="DU2" s="478"/>
      <c r="DV2" s="478"/>
      <c r="DW2" s="478"/>
      <c r="DX2" s="478"/>
      <c r="DY2" s="478"/>
      <c r="DZ2" s="478"/>
      <c r="EA2" s="478"/>
      <c r="EB2" s="478"/>
      <c r="EC2" s="478"/>
      <c r="ED2" s="478"/>
      <c r="EE2" s="478"/>
      <c r="EF2" s="478"/>
      <c r="EG2" s="478"/>
      <c r="EH2" s="478"/>
      <c r="EI2" s="478"/>
      <c r="EJ2" s="478"/>
      <c r="EK2" s="478"/>
      <c r="EL2" s="478"/>
    </row>
    <row r="3" spans="1:142" ht="15.75" thickBot="1">
      <c r="A3" s="14" t="s">
        <v>54</v>
      </c>
      <c r="B3" s="674"/>
      <c r="C3" s="675"/>
      <c r="D3" s="674"/>
      <c r="E3" s="674"/>
      <c r="F3" s="674"/>
      <c r="G3" s="674"/>
      <c r="H3" s="676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  <c r="W3" s="478"/>
      <c r="X3" s="478"/>
      <c r="Y3" s="478"/>
      <c r="Z3" s="478"/>
      <c r="AA3" s="478"/>
      <c r="AB3" s="478"/>
      <c r="AC3" s="478"/>
      <c r="AD3" s="478"/>
      <c r="AE3" s="478"/>
      <c r="AF3" s="478"/>
      <c r="AG3" s="478"/>
      <c r="AH3" s="478"/>
      <c r="AI3" s="478"/>
      <c r="AJ3" s="478"/>
      <c r="AK3" s="478"/>
      <c r="AL3" s="478"/>
      <c r="AM3" s="478"/>
      <c r="AN3" s="478"/>
      <c r="AO3" s="478"/>
      <c r="AP3" s="478"/>
      <c r="AQ3" s="478"/>
      <c r="AR3" s="478"/>
      <c r="AS3" s="478"/>
      <c r="AT3" s="478"/>
      <c r="AU3" s="478"/>
      <c r="AV3" s="478"/>
      <c r="AW3" s="478"/>
      <c r="AX3" s="478"/>
      <c r="AY3" s="478"/>
      <c r="AZ3" s="478"/>
      <c r="BA3" s="478"/>
      <c r="BB3" s="478"/>
      <c r="BC3" s="478"/>
      <c r="BD3" s="478"/>
      <c r="BE3" s="478"/>
      <c r="BF3" s="478"/>
      <c r="BG3" s="478"/>
      <c r="BH3" s="478"/>
      <c r="BI3" s="478"/>
      <c r="BJ3" s="478"/>
      <c r="BK3" s="478"/>
      <c r="BL3" s="478"/>
      <c r="BM3" s="478"/>
      <c r="BN3" s="478"/>
      <c r="BO3" s="478"/>
      <c r="BP3" s="478"/>
      <c r="BQ3" s="478"/>
      <c r="BR3" s="478"/>
      <c r="BS3" s="478"/>
      <c r="BT3" s="478"/>
      <c r="BU3" s="478"/>
      <c r="BV3" s="478"/>
      <c r="BW3" s="478"/>
      <c r="BX3" s="478"/>
      <c r="BY3" s="478"/>
      <c r="BZ3" s="478"/>
      <c r="CA3" s="478"/>
      <c r="CB3" s="478"/>
      <c r="CC3" s="478"/>
      <c r="CD3" s="478"/>
      <c r="CE3" s="478"/>
      <c r="CF3" s="478"/>
      <c r="CG3" s="478"/>
      <c r="CH3" s="478"/>
      <c r="CI3" s="478"/>
      <c r="CJ3" s="478"/>
      <c r="CK3" s="478"/>
      <c r="CL3" s="478"/>
      <c r="CM3" s="478"/>
      <c r="CN3" s="478"/>
      <c r="CO3" s="478"/>
      <c r="CP3" s="478"/>
      <c r="CQ3" s="478"/>
      <c r="CR3" s="478"/>
      <c r="CS3" s="478"/>
      <c r="CT3" s="478"/>
      <c r="CU3" s="478"/>
      <c r="CV3" s="478"/>
      <c r="CW3" s="478"/>
      <c r="CX3" s="478"/>
      <c r="CY3" s="478"/>
      <c r="CZ3" s="478"/>
      <c r="DA3" s="478"/>
      <c r="DB3" s="478"/>
      <c r="DC3" s="478"/>
      <c r="DD3" s="478"/>
      <c r="DE3" s="478"/>
      <c r="DF3" s="478"/>
      <c r="DG3" s="478"/>
      <c r="DH3" s="478"/>
      <c r="DI3" s="478"/>
      <c r="DJ3" s="478"/>
      <c r="DK3" s="478"/>
      <c r="DL3" s="478"/>
      <c r="DM3" s="478"/>
      <c r="DN3" s="478"/>
      <c r="DO3" s="478"/>
      <c r="DP3" s="478"/>
      <c r="DQ3" s="478"/>
      <c r="DR3" s="478"/>
      <c r="DS3" s="478"/>
      <c r="DT3" s="478"/>
      <c r="DU3" s="478"/>
      <c r="DV3" s="478"/>
      <c r="DW3" s="478"/>
      <c r="DX3" s="478"/>
      <c r="DY3" s="478"/>
      <c r="DZ3" s="478"/>
      <c r="EA3" s="478"/>
      <c r="EB3" s="478"/>
      <c r="EC3" s="478"/>
      <c r="ED3" s="478"/>
      <c r="EE3" s="478"/>
      <c r="EF3" s="478"/>
      <c r="EG3" s="478"/>
      <c r="EH3" s="478"/>
      <c r="EI3" s="478"/>
      <c r="EJ3" s="478"/>
      <c r="EK3" s="478"/>
      <c r="EL3" s="478"/>
    </row>
    <row r="4" spans="1:142" ht="15">
      <c r="A4" s="478"/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478"/>
      <c r="U4" s="478"/>
      <c r="V4" s="478"/>
      <c r="W4" s="478"/>
      <c r="X4" s="478"/>
      <c r="Y4" s="478"/>
      <c r="Z4" s="478"/>
      <c r="AA4" s="478"/>
      <c r="AB4" s="478"/>
      <c r="AC4" s="478"/>
      <c r="AD4" s="478"/>
      <c r="AE4" s="478"/>
      <c r="AF4" s="478"/>
      <c r="AG4" s="478"/>
      <c r="AH4" s="478"/>
      <c r="AI4" s="478"/>
      <c r="AJ4" s="478"/>
      <c r="AK4" s="478"/>
      <c r="AL4" s="478"/>
      <c r="AM4" s="478"/>
      <c r="AN4" s="478"/>
      <c r="AO4" s="478"/>
      <c r="AP4" s="478"/>
      <c r="AQ4" s="478"/>
      <c r="AR4" s="478"/>
      <c r="AS4" s="478"/>
      <c r="AT4" s="478"/>
      <c r="AU4" s="478"/>
      <c r="AV4" s="478"/>
      <c r="AW4" s="478"/>
      <c r="AX4" s="478"/>
      <c r="AY4" s="478"/>
      <c r="AZ4" s="478"/>
      <c r="BA4" s="478"/>
      <c r="BB4" s="478"/>
      <c r="BC4" s="478"/>
      <c r="BD4" s="478"/>
      <c r="BE4" s="478"/>
      <c r="BF4" s="478"/>
      <c r="BG4" s="478"/>
      <c r="BH4" s="478"/>
      <c r="BI4" s="478"/>
      <c r="BJ4" s="478"/>
      <c r="BK4" s="478"/>
      <c r="BL4" s="478"/>
      <c r="BM4" s="478"/>
      <c r="BN4" s="478"/>
      <c r="BO4" s="478"/>
      <c r="BP4" s="478"/>
      <c r="BQ4" s="478"/>
      <c r="BR4" s="478"/>
      <c r="BS4" s="478"/>
      <c r="BT4" s="478"/>
      <c r="BU4" s="478"/>
      <c r="BV4" s="478"/>
      <c r="BW4" s="478"/>
      <c r="BX4" s="478"/>
      <c r="BY4" s="478"/>
      <c r="BZ4" s="478"/>
      <c r="CA4" s="478"/>
      <c r="CB4" s="478"/>
      <c r="CC4" s="478"/>
      <c r="CD4" s="478"/>
      <c r="CE4" s="478"/>
      <c r="CF4" s="478"/>
      <c r="CG4" s="478"/>
      <c r="CH4" s="478"/>
      <c r="CI4" s="478"/>
      <c r="CJ4" s="478"/>
      <c r="CK4" s="478"/>
      <c r="CL4" s="478"/>
      <c r="CM4" s="478"/>
      <c r="CN4" s="478"/>
      <c r="CO4" s="478"/>
      <c r="CP4" s="478"/>
      <c r="CQ4" s="478"/>
      <c r="CR4" s="478"/>
      <c r="CS4" s="478"/>
      <c r="CT4" s="478"/>
      <c r="CU4" s="478"/>
      <c r="CV4" s="478"/>
      <c r="CW4" s="478"/>
      <c r="CX4" s="478"/>
      <c r="CY4" s="478"/>
      <c r="CZ4" s="478"/>
      <c r="DA4" s="478"/>
      <c r="DB4" s="478"/>
      <c r="DC4" s="478"/>
      <c r="DD4" s="478"/>
      <c r="DE4" s="478"/>
      <c r="DF4" s="478"/>
      <c r="DG4" s="478"/>
      <c r="DH4" s="478"/>
      <c r="DI4" s="478"/>
      <c r="DJ4" s="478"/>
      <c r="DK4" s="478"/>
      <c r="DL4" s="478"/>
      <c r="DM4" s="478"/>
      <c r="DN4" s="478"/>
      <c r="DO4" s="478"/>
      <c r="DP4" s="478"/>
      <c r="DQ4" s="478"/>
      <c r="DR4" s="478"/>
      <c r="DS4" s="478"/>
      <c r="DT4" s="478"/>
      <c r="DU4" s="478"/>
      <c r="DV4" s="478"/>
      <c r="DW4" s="478"/>
      <c r="DX4" s="478"/>
      <c r="DY4" s="478"/>
      <c r="DZ4" s="478"/>
      <c r="EA4" s="478"/>
      <c r="EB4" s="478"/>
      <c r="EC4" s="478"/>
      <c r="ED4" s="478"/>
      <c r="EE4" s="478"/>
      <c r="EF4" s="478"/>
      <c r="EG4" s="478"/>
      <c r="EH4" s="478"/>
      <c r="EI4" s="478"/>
      <c r="EJ4" s="478"/>
      <c r="EK4" s="478"/>
      <c r="EL4" s="478"/>
    </row>
    <row r="5" spans="1:142" ht="15">
      <c r="A5" s="478"/>
      <c r="B5" s="478"/>
      <c r="C5" s="478"/>
      <c r="D5" s="7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8"/>
      <c r="U5" s="478"/>
      <c r="V5" s="478"/>
      <c r="W5" s="478"/>
      <c r="X5" s="478"/>
      <c r="Y5" s="478"/>
      <c r="Z5" s="478"/>
      <c r="AA5" s="478"/>
      <c r="AB5" s="478"/>
      <c r="AC5" s="478"/>
      <c r="AD5" s="478"/>
      <c r="AE5" s="478"/>
      <c r="AF5" s="478"/>
      <c r="AG5" s="478"/>
      <c r="AH5" s="478"/>
      <c r="AI5" s="478"/>
      <c r="AJ5" s="478"/>
      <c r="AK5" s="478"/>
      <c r="AL5" s="478"/>
      <c r="AM5" s="478"/>
      <c r="AN5" s="478"/>
      <c r="AO5" s="478"/>
      <c r="AP5" s="478"/>
      <c r="AQ5" s="478"/>
      <c r="AR5" s="478"/>
      <c r="AS5" s="478"/>
      <c r="AT5" s="478"/>
      <c r="AU5" s="478"/>
      <c r="AV5" s="478"/>
      <c r="AW5" s="478"/>
      <c r="AX5" s="478"/>
      <c r="AY5" s="478"/>
      <c r="AZ5" s="478"/>
      <c r="BA5" s="478"/>
      <c r="BB5" s="478"/>
      <c r="BC5" s="478"/>
      <c r="BD5" s="478"/>
      <c r="BE5" s="478"/>
      <c r="BF5" s="478"/>
      <c r="BG5" s="478"/>
      <c r="BH5" s="478"/>
      <c r="BI5" s="478"/>
      <c r="BJ5" s="478"/>
      <c r="BK5" s="478"/>
      <c r="BL5" s="478"/>
      <c r="BM5" s="478"/>
      <c r="BN5" s="478"/>
      <c r="BO5" s="478"/>
      <c r="BP5" s="478"/>
      <c r="BQ5" s="478"/>
      <c r="BR5" s="478"/>
      <c r="BS5" s="478"/>
      <c r="BT5" s="478"/>
      <c r="BU5" s="478"/>
      <c r="BV5" s="478"/>
      <c r="BW5" s="478"/>
      <c r="BX5" s="478"/>
      <c r="BY5" s="478"/>
      <c r="BZ5" s="478"/>
      <c r="CA5" s="478"/>
      <c r="CB5" s="478"/>
      <c r="CC5" s="478"/>
      <c r="CD5" s="478"/>
      <c r="CE5" s="478"/>
      <c r="CF5" s="478"/>
      <c r="CG5" s="478"/>
      <c r="CH5" s="478"/>
      <c r="CI5" s="478"/>
      <c r="CJ5" s="478"/>
      <c r="CK5" s="478"/>
      <c r="CL5" s="478"/>
      <c r="CM5" s="478"/>
      <c r="CN5" s="478"/>
      <c r="CO5" s="478"/>
      <c r="CP5" s="478"/>
      <c r="CQ5" s="478"/>
      <c r="CR5" s="478"/>
      <c r="CS5" s="478"/>
      <c r="CT5" s="478"/>
      <c r="CU5" s="478"/>
      <c r="CV5" s="478"/>
      <c r="CW5" s="478"/>
      <c r="CX5" s="478"/>
      <c r="CY5" s="478"/>
      <c r="CZ5" s="478"/>
      <c r="DA5" s="478"/>
      <c r="DB5" s="478"/>
      <c r="DC5" s="478"/>
      <c r="DD5" s="478"/>
      <c r="DE5" s="478"/>
      <c r="DF5" s="478"/>
      <c r="DG5" s="478"/>
      <c r="DH5" s="478"/>
      <c r="DI5" s="478"/>
      <c r="DJ5" s="478"/>
      <c r="DK5" s="478"/>
      <c r="DL5" s="478"/>
      <c r="DM5" s="478"/>
      <c r="DN5" s="478"/>
      <c r="DO5" s="478"/>
      <c r="DP5" s="478"/>
      <c r="DQ5" s="478"/>
      <c r="DR5" s="478"/>
      <c r="DS5" s="478"/>
      <c r="DT5" s="478"/>
      <c r="DU5" s="478"/>
      <c r="DV5" s="478"/>
      <c r="DW5" s="478"/>
      <c r="DX5" s="478"/>
      <c r="DY5" s="478"/>
      <c r="DZ5" s="478"/>
      <c r="EA5" s="478"/>
      <c r="EB5" s="478"/>
      <c r="EC5" s="478"/>
      <c r="ED5" s="478"/>
      <c r="EE5" s="478"/>
      <c r="EF5" s="478"/>
      <c r="EG5" s="478"/>
      <c r="EH5" s="478"/>
      <c r="EI5" s="478"/>
      <c r="EJ5" s="478"/>
      <c r="EK5" s="478"/>
      <c r="EL5" s="478"/>
    </row>
    <row r="6" spans="1:142" ht="15.75" thickBot="1">
      <c r="A6" s="478"/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8"/>
      <c r="V6" s="478"/>
      <c r="W6" s="478"/>
      <c r="X6" s="478"/>
      <c r="Y6" s="478"/>
      <c r="Z6" s="478"/>
      <c r="AA6" s="478"/>
      <c r="AB6" s="478"/>
      <c r="AC6" s="478"/>
      <c r="AD6" s="478"/>
      <c r="AE6" s="478"/>
      <c r="AF6" s="478"/>
      <c r="AG6" s="478"/>
      <c r="AH6" s="478"/>
      <c r="AI6" s="478"/>
      <c r="AJ6" s="478"/>
      <c r="AK6" s="478"/>
      <c r="AL6" s="478"/>
      <c r="AM6" s="478"/>
      <c r="AN6" s="478"/>
      <c r="AO6" s="478"/>
      <c r="AP6" s="478"/>
      <c r="AQ6" s="478"/>
      <c r="AR6" s="478"/>
      <c r="AS6" s="478"/>
      <c r="AT6" s="478"/>
      <c r="AU6" s="478"/>
      <c r="AV6" s="478"/>
      <c r="AW6" s="478"/>
      <c r="AX6" s="478"/>
      <c r="AY6" s="478"/>
      <c r="AZ6" s="478"/>
      <c r="BA6" s="478"/>
      <c r="BB6" s="478"/>
      <c r="BC6" s="478"/>
      <c r="BD6" s="478"/>
      <c r="BE6" s="478"/>
      <c r="BF6" s="478"/>
      <c r="BG6" s="478"/>
      <c r="BH6" s="478"/>
      <c r="BI6" s="478"/>
      <c r="BJ6" s="478"/>
      <c r="BK6" s="478"/>
      <c r="BL6" s="478"/>
      <c r="BM6" s="478"/>
      <c r="BN6" s="478"/>
      <c r="BO6" s="478"/>
      <c r="BP6" s="478"/>
      <c r="BQ6" s="478"/>
      <c r="BR6" s="478"/>
      <c r="BS6" s="478"/>
      <c r="BT6" s="478"/>
      <c r="BU6" s="478"/>
      <c r="BV6" s="478"/>
      <c r="BW6" s="478"/>
      <c r="BX6" s="478"/>
      <c r="BY6" s="478"/>
      <c r="BZ6" s="478"/>
      <c r="CA6" s="478"/>
      <c r="CB6" s="478"/>
      <c r="CC6" s="478"/>
      <c r="CD6" s="478"/>
      <c r="CE6" s="478"/>
      <c r="CF6" s="478"/>
      <c r="CG6" s="478"/>
      <c r="CH6" s="478"/>
      <c r="CI6" s="478"/>
      <c r="CJ6" s="478"/>
      <c r="CK6" s="478"/>
      <c r="CL6" s="478"/>
      <c r="CM6" s="478"/>
      <c r="CN6" s="478"/>
      <c r="CO6" s="478"/>
      <c r="CP6" s="478"/>
      <c r="CQ6" s="478"/>
      <c r="CR6" s="478"/>
      <c r="CS6" s="478"/>
      <c r="CT6" s="478"/>
      <c r="CU6" s="478"/>
      <c r="CV6" s="478"/>
      <c r="CW6" s="478"/>
      <c r="CX6" s="478"/>
      <c r="CY6" s="478"/>
      <c r="CZ6" s="478"/>
      <c r="DA6" s="478"/>
      <c r="DB6" s="478"/>
      <c r="DC6" s="478"/>
      <c r="DD6" s="478"/>
      <c r="DE6" s="478"/>
      <c r="DF6" s="478"/>
      <c r="DG6" s="478"/>
      <c r="DH6" s="478"/>
      <c r="DI6" s="478"/>
      <c r="DJ6" s="478"/>
      <c r="DK6" s="478"/>
      <c r="DL6" s="478"/>
      <c r="DM6" s="478"/>
      <c r="DN6" s="478"/>
      <c r="DO6" s="478"/>
      <c r="DP6" s="478"/>
      <c r="DQ6" s="478"/>
      <c r="DR6" s="478"/>
      <c r="DS6" s="478"/>
      <c r="DT6" s="478"/>
      <c r="DU6" s="478"/>
      <c r="DV6" s="478"/>
      <c r="DW6" s="478"/>
      <c r="DX6" s="478"/>
      <c r="DY6" s="478"/>
      <c r="DZ6" s="478"/>
      <c r="EA6" s="478"/>
      <c r="EB6" s="478"/>
      <c r="EC6" s="478"/>
      <c r="ED6" s="478"/>
      <c r="EE6" s="478"/>
      <c r="EF6" s="478"/>
      <c r="EG6" s="478"/>
      <c r="EH6" s="478"/>
      <c r="EI6" s="478"/>
      <c r="EJ6" s="478"/>
      <c r="EK6" s="478"/>
      <c r="EL6" s="478"/>
    </row>
    <row r="7" spans="1:142" ht="15" customHeight="1" thickBot="1">
      <c r="A7" s="788" t="s">
        <v>262</v>
      </c>
      <c r="B7" s="785"/>
      <c r="C7" s="785"/>
      <c r="D7" s="785"/>
      <c r="E7" s="785"/>
      <c r="F7" s="785"/>
      <c r="G7" s="785"/>
      <c r="H7" s="785"/>
      <c r="I7" s="784" t="s">
        <v>455</v>
      </c>
      <c r="J7" s="785"/>
      <c r="K7" s="785"/>
      <c r="L7" s="785"/>
      <c r="M7" s="785"/>
      <c r="N7" s="785"/>
      <c r="O7" s="787"/>
      <c r="P7" s="784" t="s">
        <v>456</v>
      </c>
      <c r="Q7" s="785"/>
      <c r="R7" s="785"/>
      <c r="S7" s="785"/>
      <c r="T7" s="785"/>
      <c r="U7" s="785"/>
      <c r="V7" s="785"/>
      <c r="W7" s="785"/>
      <c r="X7" s="785"/>
      <c r="Y7" s="785"/>
      <c r="Z7" s="785"/>
      <c r="AA7" s="785"/>
      <c r="AB7" s="784" t="s">
        <v>624</v>
      </c>
      <c r="AC7" s="785"/>
      <c r="AD7" s="785"/>
      <c r="AE7" s="785"/>
      <c r="AF7" s="785"/>
      <c r="AG7" s="785"/>
      <c r="AH7" s="785"/>
      <c r="AI7" s="785"/>
      <c r="AJ7" s="785"/>
      <c r="AK7" s="785"/>
      <c r="AL7" s="785"/>
      <c r="AM7" s="785"/>
      <c r="AN7" s="785"/>
      <c r="AO7" s="785"/>
      <c r="AP7" s="785"/>
      <c r="AQ7" s="785"/>
      <c r="AR7" s="785"/>
      <c r="AS7" s="785"/>
      <c r="AT7" s="785"/>
      <c r="AU7" s="785"/>
      <c r="AV7" s="784" t="s">
        <v>747</v>
      </c>
      <c r="AW7" s="785"/>
      <c r="AX7" s="785"/>
      <c r="AY7" s="785"/>
      <c r="AZ7" s="785"/>
      <c r="BA7" s="785"/>
      <c r="BB7" s="785"/>
      <c r="BC7" s="785"/>
      <c r="BD7" s="785"/>
      <c r="BE7" s="785"/>
      <c r="BF7" s="785"/>
      <c r="BG7" s="785"/>
      <c r="BH7" s="785"/>
      <c r="BI7" s="785"/>
      <c r="BJ7" s="785"/>
      <c r="BK7" s="785"/>
      <c r="BL7" s="785"/>
      <c r="BM7" s="785"/>
      <c r="BN7" s="785"/>
      <c r="BO7" s="786"/>
      <c r="BP7" s="785" t="s">
        <v>883</v>
      </c>
      <c r="BQ7" s="785"/>
      <c r="BR7" s="785"/>
      <c r="BS7" s="785"/>
      <c r="BT7" s="785"/>
      <c r="BU7" s="785"/>
      <c r="BV7" s="785"/>
      <c r="BW7" s="785"/>
      <c r="BX7" s="785"/>
      <c r="BY7" s="785"/>
      <c r="BZ7" s="785"/>
      <c r="CA7" s="785"/>
      <c r="CB7" s="785"/>
      <c r="CC7" s="785"/>
      <c r="CD7" s="785"/>
      <c r="CE7" s="785"/>
      <c r="CF7" s="785"/>
      <c r="CG7" s="785"/>
      <c r="CH7" s="785"/>
      <c r="CI7" s="785"/>
      <c r="CJ7" s="779" t="s">
        <v>1073</v>
      </c>
      <c r="CK7" s="780"/>
      <c r="CL7" s="780"/>
      <c r="CM7" s="780"/>
      <c r="CN7" s="780"/>
      <c r="CO7" s="780"/>
      <c r="CP7" s="780"/>
      <c r="CQ7" s="780"/>
      <c r="CR7" s="780"/>
      <c r="CS7" s="780"/>
      <c r="CT7" s="780"/>
      <c r="CU7" s="780"/>
      <c r="CV7" s="780"/>
      <c r="CW7" s="780"/>
      <c r="CX7" s="780"/>
      <c r="CY7" s="780"/>
      <c r="CZ7" s="780"/>
      <c r="DA7" s="780"/>
      <c r="DB7" s="780"/>
      <c r="DC7" s="780"/>
      <c r="DD7" s="781"/>
      <c r="DE7" s="779" t="s">
        <v>1035</v>
      </c>
      <c r="DF7" s="780"/>
      <c r="DG7" s="780"/>
      <c r="DH7" s="780"/>
      <c r="DI7" s="780"/>
      <c r="DJ7" s="780"/>
      <c r="DK7" s="780"/>
      <c r="DL7" s="780"/>
      <c r="DM7" s="780"/>
      <c r="DN7" s="780"/>
      <c r="DO7" s="780"/>
      <c r="DP7" s="780"/>
      <c r="DQ7" s="780"/>
      <c r="DR7" s="780"/>
      <c r="DS7" s="780"/>
      <c r="DT7" s="780"/>
      <c r="DU7" s="780"/>
      <c r="DV7" s="780"/>
      <c r="DW7" s="780"/>
      <c r="DX7" s="780"/>
      <c r="DY7" s="781"/>
      <c r="DZ7" s="478"/>
      <c r="EA7" s="478"/>
      <c r="EB7" s="478"/>
      <c r="EC7" s="478"/>
      <c r="ED7" s="478"/>
      <c r="EE7" s="478"/>
      <c r="EF7" s="478"/>
      <c r="EG7" s="478"/>
      <c r="EH7" s="478"/>
      <c r="EI7" s="478"/>
      <c r="EJ7" s="478"/>
      <c r="EK7" s="478"/>
      <c r="EL7" s="478"/>
    </row>
    <row r="8" spans="1:142" ht="180.75" thickBot="1">
      <c r="A8" s="782" t="s">
        <v>92</v>
      </c>
      <c r="B8" s="705" t="s">
        <v>89</v>
      </c>
      <c r="C8" s="706" t="s">
        <v>90</v>
      </c>
      <c r="D8" s="705" t="s">
        <v>105</v>
      </c>
      <c r="E8" s="707" t="s">
        <v>96</v>
      </c>
      <c r="F8" s="708" t="s">
        <v>97</v>
      </c>
      <c r="G8" s="707" t="s">
        <v>98</v>
      </c>
      <c r="H8" s="709" t="s">
        <v>46</v>
      </c>
      <c r="I8" s="710" t="s">
        <v>89</v>
      </c>
      <c r="J8" s="706" t="s">
        <v>90</v>
      </c>
      <c r="K8" s="705" t="s">
        <v>105</v>
      </c>
      <c r="L8" s="707" t="s">
        <v>96</v>
      </c>
      <c r="M8" s="708" t="s">
        <v>97</v>
      </c>
      <c r="N8" s="707" t="s">
        <v>98</v>
      </c>
      <c r="O8" s="711" t="s">
        <v>46</v>
      </c>
      <c r="P8" s="712" t="s">
        <v>490</v>
      </c>
      <c r="Q8" s="705" t="s">
        <v>493</v>
      </c>
      <c r="R8" s="705" t="s">
        <v>491</v>
      </c>
      <c r="S8" s="707" t="s">
        <v>96</v>
      </c>
      <c r="T8" s="708" t="s">
        <v>97</v>
      </c>
      <c r="U8" s="707" t="s">
        <v>98</v>
      </c>
      <c r="V8" s="713" t="s">
        <v>247</v>
      </c>
      <c r="W8" s="708" t="s">
        <v>249</v>
      </c>
      <c r="X8" s="708" t="s">
        <v>250</v>
      </c>
      <c r="Y8" s="708" t="s">
        <v>251</v>
      </c>
      <c r="Z8" s="713" t="s">
        <v>252</v>
      </c>
      <c r="AA8" s="713" t="s">
        <v>492</v>
      </c>
      <c r="AB8" s="712" t="s">
        <v>490</v>
      </c>
      <c r="AC8" s="705" t="s">
        <v>493</v>
      </c>
      <c r="AD8" s="705" t="s">
        <v>491</v>
      </c>
      <c r="AE8" s="707" t="s">
        <v>96</v>
      </c>
      <c r="AF8" s="708" t="s">
        <v>97</v>
      </c>
      <c r="AG8" s="707" t="s">
        <v>98</v>
      </c>
      <c r="AH8" s="713" t="s">
        <v>458</v>
      </c>
      <c r="AI8" s="708" t="s">
        <v>460</v>
      </c>
      <c r="AJ8" s="708" t="s">
        <v>461</v>
      </c>
      <c r="AK8" s="708" t="s">
        <v>462</v>
      </c>
      <c r="AL8" s="713" t="s">
        <v>252</v>
      </c>
      <c r="AM8" s="714" t="s">
        <v>468</v>
      </c>
      <c r="AN8" s="708" t="s">
        <v>484</v>
      </c>
      <c r="AO8" s="708" t="s">
        <v>485</v>
      </c>
      <c r="AP8" s="715" t="s">
        <v>486</v>
      </c>
      <c r="AQ8" s="715" t="s">
        <v>487</v>
      </c>
      <c r="AR8" s="376" t="s">
        <v>488</v>
      </c>
      <c r="AS8" s="708" t="s">
        <v>478</v>
      </c>
      <c r="AT8" s="714" t="s">
        <v>477</v>
      </c>
      <c r="AU8" s="708" t="s">
        <v>479</v>
      </c>
      <c r="AV8" s="712" t="s">
        <v>490</v>
      </c>
      <c r="AW8" s="705" t="s">
        <v>493</v>
      </c>
      <c r="AX8" s="705" t="s">
        <v>491</v>
      </c>
      <c r="AY8" s="707" t="s">
        <v>96</v>
      </c>
      <c r="AZ8" s="708" t="s">
        <v>97</v>
      </c>
      <c r="BA8" s="707" t="s">
        <v>98</v>
      </c>
      <c r="BB8" s="713" t="s">
        <v>609</v>
      </c>
      <c r="BC8" s="708" t="s">
        <v>610</v>
      </c>
      <c r="BD8" s="708" t="s">
        <v>611</v>
      </c>
      <c r="BE8" s="708" t="s">
        <v>612</v>
      </c>
      <c r="BF8" s="713" t="s">
        <v>252</v>
      </c>
      <c r="BG8" s="714" t="s">
        <v>468</v>
      </c>
      <c r="BH8" s="708" t="s">
        <v>613</v>
      </c>
      <c r="BI8" s="708" t="s">
        <v>614</v>
      </c>
      <c r="BJ8" s="715" t="s">
        <v>615</v>
      </c>
      <c r="BK8" s="715" t="s">
        <v>616</v>
      </c>
      <c r="BL8" s="376" t="s">
        <v>618</v>
      </c>
      <c r="BM8" s="708" t="s">
        <v>619</v>
      </c>
      <c r="BN8" s="714" t="s">
        <v>477</v>
      </c>
      <c r="BO8" s="708" t="s">
        <v>893</v>
      </c>
      <c r="BP8" s="712" t="s">
        <v>490</v>
      </c>
      <c r="BQ8" s="705" t="s">
        <v>493</v>
      </c>
      <c r="BR8" s="705" t="s">
        <v>491</v>
      </c>
      <c r="BS8" s="707" t="s">
        <v>96</v>
      </c>
      <c r="BT8" s="708" t="s">
        <v>97</v>
      </c>
      <c r="BU8" s="707" t="s">
        <v>98</v>
      </c>
      <c r="BV8" s="713" t="s">
        <v>750</v>
      </c>
      <c r="BW8" s="708" t="s">
        <v>752</v>
      </c>
      <c r="BX8" s="708" t="s">
        <v>753</v>
      </c>
      <c r="BY8" s="708" t="s">
        <v>754</v>
      </c>
      <c r="BZ8" s="713" t="s">
        <v>252</v>
      </c>
      <c r="CA8" s="714" t="s">
        <v>468</v>
      </c>
      <c r="CB8" s="708" t="s">
        <v>756</v>
      </c>
      <c r="CC8" s="708" t="s">
        <v>757</v>
      </c>
      <c r="CD8" s="715" t="s">
        <v>758</v>
      </c>
      <c r="CE8" s="715" t="s">
        <v>759</v>
      </c>
      <c r="CF8" s="376" t="s">
        <v>760</v>
      </c>
      <c r="CG8" s="708" t="s">
        <v>762</v>
      </c>
      <c r="CH8" s="714" t="s">
        <v>477</v>
      </c>
      <c r="CI8" s="708" t="s">
        <v>894</v>
      </c>
      <c r="CJ8" s="712" t="s">
        <v>490</v>
      </c>
      <c r="CK8" s="705" t="s">
        <v>493</v>
      </c>
      <c r="CL8" s="705" t="s">
        <v>491</v>
      </c>
      <c r="CM8" s="707" t="s">
        <v>96</v>
      </c>
      <c r="CN8" s="708" t="s">
        <v>97</v>
      </c>
      <c r="CO8" s="707" t="s">
        <v>98</v>
      </c>
      <c r="CP8" s="713" t="s">
        <v>881</v>
      </c>
      <c r="CQ8" s="713" t="s">
        <v>896</v>
      </c>
      <c r="CR8" s="708" t="s">
        <v>882</v>
      </c>
      <c r="CS8" s="708" t="s">
        <v>884</v>
      </c>
      <c r="CT8" s="708" t="s">
        <v>885</v>
      </c>
      <c r="CU8" s="713" t="s">
        <v>252</v>
      </c>
      <c r="CV8" s="714" t="s">
        <v>468</v>
      </c>
      <c r="CW8" s="708" t="s">
        <v>886</v>
      </c>
      <c r="CX8" s="708" t="s">
        <v>887</v>
      </c>
      <c r="CY8" s="715" t="s">
        <v>888</v>
      </c>
      <c r="CZ8" s="715" t="s">
        <v>889</v>
      </c>
      <c r="DA8" s="376" t="s">
        <v>890</v>
      </c>
      <c r="DB8" s="708" t="s">
        <v>891</v>
      </c>
      <c r="DC8" s="714" t="s">
        <v>477</v>
      </c>
      <c r="DD8" s="708" t="s">
        <v>895</v>
      </c>
      <c r="DE8" s="717" t="s">
        <v>490</v>
      </c>
      <c r="DF8" s="718" t="s">
        <v>493</v>
      </c>
      <c r="DG8" s="718" t="s">
        <v>491</v>
      </c>
      <c r="DH8" s="719" t="s">
        <v>96</v>
      </c>
      <c r="DI8" s="716" t="s">
        <v>97</v>
      </c>
      <c r="DJ8" s="719" t="s">
        <v>98</v>
      </c>
      <c r="DK8" s="720" t="s">
        <v>1075</v>
      </c>
      <c r="DL8" s="720" t="s">
        <v>1077</v>
      </c>
      <c r="DM8" s="716" t="s">
        <v>1078</v>
      </c>
      <c r="DN8" s="716" t="s">
        <v>1079</v>
      </c>
      <c r="DO8" s="716" t="s">
        <v>1080</v>
      </c>
      <c r="DP8" s="720" t="s">
        <v>252</v>
      </c>
      <c r="DQ8" s="721" t="s">
        <v>468</v>
      </c>
      <c r="DR8" s="716" t="s">
        <v>1085</v>
      </c>
      <c r="DS8" s="716" t="s">
        <v>1087</v>
      </c>
      <c r="DT8" s="722" t="s">
        <v>1088</v>
      </c>
      <c r="DU8" s="722" t="s">
        <v>1089</v>
      </c>
      <c r="DV8" s="377" t="s">
        <v>1093</v>
      </c>
      <c r="DW8" s="716" t="s">
        <v>1095</v>
      </c>
      <c r="DX8" s="721" t="s">
        <v>477</v>
      </c>
      <c r="DY8" s="716" t="s">
        <v>1097</v>
      </c>
      <c r="DZ8" s="478"/>
      <c r="EA8" s="478"/>
      <c r="EB8" s="478"/>
      <c r="EC8" s="478"/>
      <c r="ED8" s="478"/>
      <c r="EE8" s="478"/>
      <c r="EF8" s="478"/>
      <c r="EG8" s="478"/>
      <c r="EH8" s="478"/>
      <c r="EI8" s="478"/>
      <c r="EJ8" s="478"/>
      <c r="EK8" s="478"/>
      <c r="EL8" s="478"/>
    </row>
    <row r="9" spans="1:142" ht="65.25" customHeight="1" thickBot="1">
      <c r="A9" s="783"/>
      <c r="B9" s="716" t="s">
        <v>1036</v>
      </c>
      <c r="C9" s="716" t="s">
        <v>1037</v>
      </c>
      <c r="D9" s="716" t="s">
        <v>1038</v>
      </c>
      <c r="E9" s="707" t="s">
        <v>8</v>
      </c>
      <c r="F9" s="708" t="s">
        <v>8</v>
      </c>
      <c r="G9" s="707" t="s">
        <v>8</v>
      </c>
      <c r="H9" s="709" t="s">
        <v>102</v>
      </c>
      <c r="I9" s="717" t="s">
        <v>1039</v>
      </c>
      <c r="J9" s="716" t="s">
        <v>1040</v>
      </c>
      <c r="K9" s="716" t="s">
        <v>1041</v>
      </c>
      <c r="L9" s="707" t="s">
        <v>8</v>
      </c>
      <c r="M9" s="708" t="s">
        <v>8</v>
      </c>
      <c r="N9" s="707" t="s">
        <v>8</v>
      </c>
      <c r="O9" s="711" t="s">
        <v>165</v>
      </c>
      <c r="P9" s="717" t="s">
        <v>1042</v>
      </c>
      <c r="Q9" s="716" t="s">
        <v>1043</v>
      </c>
      <c r="R9" s="716" t="s">
        <v>1044</v>
      </c>
      <c r="S9" s="707" t="s">
        <v>8</v>
      </c>
      <c r="T9" s="708" t="s">
        <v>8</v>
      </c>
      <c r="U9" s="707" t="s">
        <v>8</v>
      </c>
      <c r="V9" s="713" t="s">
        <v>248</v>
      </c>
      <c r="W9" s="707" t="s">
        <v>8</v>
      </c>
      <c r="X9" s="708" t="s">
        <v>8</v>
      </c>
      <c r="Y9" s="707" t="s">
        <v>8</v>
      </c>
      <c r="Z9" s="707" t="s">
        <v>180</v>
      </c>
      <c r="AA9" s="713" t="s">
        <v>256</v>
      </c>
      <c r="AB9" s="717" t="s">
        <v>1046</v>
      </c>
      <c r="AC9" s="716" t="s">
        <v>1045</v>
      </c>
      <c r="AD9" s="716" t="s">
        <v>1047</v>
      </c>
      <c r="AE9" s="707" t="s">
        <v>8</v>
      </c>
      <c r="AF9" s="708" t="s">
        <v>8</v>
      </c>
      <c r="AG9" s="707" t="s">
        <v>8</v>
      </c>
      <c r="AH9" s="713" t="s">
        <v>459</v>
      </c>
      <c r="AI9" s="707" t="s">
        <v>8</v>
      </c>
      <c r="AJ9" s="708" t="s">
        <v>8</v>
      </c>
      <c r="AK9" s="707" t="s">
        <v>8</v>
      </c>
      <c r="AL9" s="707" t="s">
        <v>180</v>
      </c>
      <c r="AM9" s="708" t="s">
        <v>464</v>
      </c>
      <c r="AN9" s="716" t="s">
        <v>1048</v>
      </c>
      <c r="AO9" s="716" t="s">
        <v>1049</v>
      </c>
      <c r="AP9" s="716" t="s">
        <v>1050</v>
      </c>
      <c r="AQ9" s="716" t="s">
        <v>1051</v>
      </c>
      <c r="AR9" s="723" t="s">
        <v>463</v>
      </c>
      <c r="AS9" s="707" t="s">
        <v>466</v>
      </c>
      <c r="AT9" s="707" t="s">
        <v>465</v>
      </c>
      <c r="AU9" s="708" t="s">
        <v>467</v>
      </c>
      <c r="AV9" s="717" t="s">
        <v>1052</v>
      </c>
      <c r="AW9" s="716" t="s">
        <v>1053</v>
      </c>
      <c r="AX9" s="716" t="s">
        <v>1054</v>
      </c>
      <c r="AY9" s="707" t="s">
        <v>8</v>
      </c>
      <c r="AZ9" s="708" t="s">
        <v>8</v>
      </c>
      <c r="BA9" s="707" t="s">
        <v>8</v>
      </c>
      <c r="BB9" s="713" t="s">
        <v>608</v>
      </c>
      <c r="BC9" s="707" t="s">
        <v>8</v>
      </c>
      <c r="BD9" s="708" t="s">
        <v>8</v>
      </c>
      <c r="BE9" s="707" t="s">
        <v>8</v>
      </c>
      <c r="BF9" s="707" t="s">
        <v>180</v>
      </c>
      <c r="BG9" s="708" t="s">
        <v>620</v>
      </c>
      <c r="BH9" s="716" t="s">
        <v>1055</v>
      </c>
      <c r="BI9" s="716" t="s">
        <v>1056</v>
      </c>
      <c r="BJ9" s="716" t="s">
        <v>1057</v>
      </c>
      <c r="BK9" s="716" t="s">
        <v>1058</v>
      </c>
      <c r="BL9" s="723" t="s">
        <v>617</v>
      </c>
      <c r="BM9" s="707" t="s">
        <v>621</v>
      </c>
      <c r="BN9" s="707" t="s">
        <v>622</v>
      </c>
      <c r="BO9" s="708" t="s">
        <v>623</v>
      </c>
      <c r="BP9" s="717" t="s">
        <v>1059</v>
      </c>
      <c r="BQ9" s="716" t="s">
        <v>1060</v>
      </c>
      <c r="BR9" s="716" t="s">
        <v>1061</v>
      </c>
      <c r="BS9" s="707" t="s">
        <v>8</v>
      </c>
      <c r="BT9" s="708" t="s">
        <v>8</v>
      </c>
      <c r="BU9" s="707" t="s">
        <v>8</v>
      </c>
      <c r="BV9" s="713" t="s">
        <v>751</v>
      </c>
      <c r="BW9" s="707" t="s">
        <v>8</v>
      </c>
      <c r="BX9" s="708" t="s">
        <v>8</v>
      </c>
      <c r="BY9" s="707" t="s">
        <v>8</v>
      </c>
      <c r="BZ9" s="707" t="s">
        <v>180</v>
      </c>
      <c r="CA9" s="708" t="s">
        <v>755</v>
      </c>
      <c r="CB9" s="716" t="s">
        <v>1062</v>
      </c>
      <c r="CC9" s="716" t="s">
        <v>1063</v>
      </c>
      <c r="CD9" s="716" t="s">
        <v>1064</v>
      </c>
      <c r="CE9" s="716" t="s">
        <v>1065</v>
      </c>
      <c r="CF9" s="723" t="s">
        <v>761</v>
      </c>
      <c r="CG9" s="707" t="s">
        <v>763</v>
      </c>
      <c r="CH9" s="707" t="s">
        <v>764</v>
      </c>
      <c r="CI9" s="708" t="s">
        <v>765</v>
      </c>
      <c r="CJ9" s="717" t="s">
        <v>1066</v>
      </c>
      <c r="CK9" s="716" t="s">
        <v>1067</v>
      </c>
      <c r="CL9" s="716" t="s">
        <v>1068</v>
      </c>
      <c r="CM9" s="707" t="s">
        <v>8</v>
      </c>
      <c r="CN9" s="708" t="s">
        <v>8</v>
      </c>
      <c r="CO9" s="707" t="s">
        <v>8</v>
      </c>
      <c r="CP9" s="713" t="s">
        <v>897</v>
      </c>
      <c r="CQ9" s="713" t="s">
        <v>898</v>
      </c>
      <c r="CR9" s="707" t="s">
        <v>8</v>
      </c>
      <c r="CS9" s="708" t="s">
        <v>8</v>
      </c>
      <c r="CT9" s="707" t="s">
        <v>8</v>
      </c>
      <c r="CU9" s="707" t="s">
        <v>180</v>
      </c>
      <c r="CV9" s="708" t="s">
        <v>903</v>
      </c>
      <c r="CW9" s="716" t="s">
        <v>1069</v>
      </c>
      <c r="CX9" s="716" t="s">
        <v>1070</v>
      </c>
      <c r="CY9" s="716" t="s">
        <v>1071</v>
      </c>
      <c r="CZ9" s="716" t="s">
        <v>1072</v>
      </c>
      <c r="DA9" s="723" t="s">
        <v>902</v>
      </c>
      <c r="DB9" s="707" t="s">
        <v>899</v>
      </c>
      <c r="DC9" s="707" t="s">
        <v>900</v>
      </c>
      <c r="DD9" s="708" t="s">
        <v>901</v>
      </c>
      <c r="DE9" s="717" t="s">
        <v>1074</v>
      </c>
      <c r="DF9" s="716" t="s">
        <v>1101</v>
      </c>
      <c r="DG9" s="716" t="s">
        <v>1102</v>
      </c>
      <c r="DH9" s="719" t="s">
        <v>8</v>
      </c>
      <c r="DI9" s="716" t="s">
        <v>8</v>
      </c>
      <c r="DJ9" s="719" t="s">
        <v>8</v>
      </c>
      <c r="DK9" s="720" t="s">
        <v>1076</v>
      </c>
      <c r="DL9" s="720" t="s">
        <v>1100</v>
      </c>
      <c r="DM9" s="719" t="s">
        <v>8</v>
      </c>
      <c r="DN9" s="716" t="s">
        <v>8</v>
      </c>
      <c r="DO9" s="719" t="s">
        <v>8</v>
      </c>
      <c r="DP9" s="719" t="s">
        <v>180</v>
      </c>
      <c r="DQ9" s="716" t="s">
        <v>1084</v>
      </c>
      <c r="DR9" s="716" t="s">
        <v>1086</v>
      </c>
      <c r="DS9" s="716" t="s">
        <v>1090</v>
      </c>
      <c r="DT9" s="716" t="s">
        <v>1091</v>
      </c>
      <c r="DU9" s="716" t="s">
        <v>1092</v>
      </c>
      <c r="DV9" s="724" t="s">
        <v>1094</v>
      </c>
      <c r="DW9" s="719" t="s">
        <v>1098</v>
      </c>
      <c r="DX9" s="719" t="s">
        <v>1096</v>
      </c>
      <c r="DY9" s="716" t="s">
        <v>1099</v>
      </c>
      <c r="DZ9" s="478"/>
      <c r="EA9" s="478"/>
      <c r="EB9" s="478"/>
      <c r="EC9" s="478"/>
      <c r="ED9" s="478"/>
      <c r="EE9" s="478"/>
      <c r="EF9" s="478"/>
      <c r="EG9" s="478"/>
      <c r="EH9" s="478"/>
      <c r="EI9" s="478"/>
      <c r="EJ9" s="478"/>
      <c r="EK9" s="478"/>
      <c r="EL9" s="478"/>
    </row>
    <row r="10" spans="1:142" ht="15.75" thickBot="1">
      <c r="A10" s="725"/>
      <c r="B10" s="677">
        <f>'2019 RoR ILEC Interstate Rates'!F12</f>
        <v>0</v>
      </c>
      <c r="C10" s="677">
        <f>'2019 RoR ILEC Intrastate Rates'!G11</f>
        <v>0</v>
      </c>
      <c r="D10" s="677">
        <f>'2019 RoR ILEC Rec. Comp. Rates'!E11</f>
        <v>0</v>
      </c>
      <c r="E10" s="726"/>
      <c r="F10" s="726"/>
      <c r="G10" s="727"/>
      <c r="H10" s="728">
        <f>IF(SUM(B10:G10)&gt;0,SUM(B10:G10),0)</f>
        <v>0</v>
      </c>
      <c r="I10" s="678">
        <f>'2019 RoR ILEC Interstate Rates'!H12</f>
        <v>0</v>
      </c>
      <c r="J10" s="677">
        <f>'2019 RoR ILEC Intrastate Rates'!I11</f>
        <v>0</v>
      </c>
      <c r="K10" s="677">
        <f>'2019 RoR ILEC Rec. Comp. Rates'!G11</f>
        <v>0</v>
      </c>
      <c r="L10" s="726"/>
      <c r="M10" s="726"/>
      <c r="N10" s="727"/>
      <c r="O10" s="729">
        <f>IF(SUM(I10:N10)&gt;0,SUM(I10:N10),0)</f>
        <v>0</v>
      </c>
      <c r="P10" s="678" t="e">
        <f>'2019 RoR ILEC Interstate Rates'!J12</f>
        <v>#DIV/0!</v>
      </c>
      <c r="Q10" s="677" t="e">
        <f>'2019 RoR ILEC Intrastate Rates'!K11</f>
        <v>#DIV/0!</v>
      </c>
      <c r="R10" s="677">
        <f>'2019 RoR ILEC Rec. Comp. Rates'!I11</f>
        <v>0</v>
      </c>
      <c r="S10" s="726"/>
      <c r="T10" s="726"/>
      <c r="U10" s="730"/>
      <c r="V10" s="730"/>
      <c r="W10" s="730"/>
      <c r="X10" s="730"/>
      <c r="Y10" s="730"/>
      <c r="Z10" s="731"/>
      <c r="AA10" s="729" t="e">
        <f>IF(SUM(P10:Z10)&gt;0,SUM(P10:Z10),0)</f>
        <v>#DIV/0!</v>
      </c>
      <c r="AB10" s="678" t="e">
        <f>'2019 RoR ILEC Interstate Rates'!L12</f>
        <v>#DIV/0!</v>
      </c>
      <c r="AC10" s="677" t="e">
        <f>'2019 RoR ILEC Intrastate Rates'!M11</f>
        <v>#DIV/0!</v>
      </c>
      <c r="AD10" s="677">
        <f>'2019 RoR ILEC Rec. Comp. Rates'!K11</f>
        <v>0</v>
      </c>
      <c r="AE10" s="726"/>
      <c r="AF10" s="726"/>
      <c r="AG10" s="730"/>
      <c r="AH10" s="730"/>
      <c r="AI10" s="730"/>
      <c r="AJ10" s="730"/>
      <c r="AK10" s="730"/>
      <c r="AL10" s="727"/>
      <c r="AM10" s="732" t="e">
        <f>IF(SUM(AB10:AL10)&gt;0,SUM(AB10:AL10),0)</f>
        <v>#DIV/0!</v>
      </c>
      <c r="AN10" s="679">
        <f>'2019 RoR ILEC Interstate Rates'!L11</f>
        <v>0</v>
      </c>
      <c r="AO10" s="680">
        <f>'2019 RoR ILEC Intrastate Rates'!M10</f>
        <v>0</v>
      </c>
      <c r="AP10" s="680">
        <f>'2019 RoR ILEC Rec. Comp. Rates'!K8</f>
        <v>0</v>
      </c>
      <c r="AQ10" s="680">
        <f>'2019 RoR ILEC Rec. Comp. Rates'!K10</f>
        <v>0</v>
      </c>
      <c r="AR10" s="733">
        <f>AH10+AI10+AJ10+AK10+AN10+AO10+AP10-AQ10</f>
        <v>0</v>
      </c>
      <c r="AS10" s="681">
        <f>IF(O10+AR10&lt;=0,0,IF(AND(AR10&gt;0,AR10&gt;AM10),AR10-AM10,0))</f>
        <v>0</v>
      </c>
      <c r="AT10" s="734" t="e">
        <f>AM10+AS10</f>
        <v>#DIV/0!</v>
      </c>
      <c r="AU10" s="373">
        <f>IF(O10+AR10&lt;=0,0,IF(AND(AR10&lt;0,SUM(AB10:AL10)&lt;0),MIN(ABS(AR10),ABS(SUM(AB10:AL10))),0))</f>
        <v>0</v>
      </c>
      <c r="AV10" s="678" t="e">
        <f>'2019 RoR ILEC Interstate Rates'!N12</f>
        <v>#DIV/0!</v>
      </c>
      <c r="AW10" s="677" t="e">
        <f>'2019 RoR ILEC Intrastate Rates'!O11</f>
        <v>#DIV/0!</v>
      </c>
      <c r="AX10" s="677">
        <f>'2019 RoR ILEC Rec. Comp. Rates'!M11</f>
        <v>0</v>
      </c>
      <c r="AY10" s="726"/>
      <c r="AZ10" s="726"/>
      <c r="BA10" s="730"/>
      <c r="BB10" s="730"/>
      <c r="BC10" s="730"/>
      <c r="BD10" s="730"/>
      <c r="BE10" s="730"/>
      <c r="BF10" s="727"/>
      <c r="BG10" s="732" t="e">
        <f>IF(SUM(AV10:BF10)&gt;0,SUM(AV10:BF10),0)</f>
        <v>#DIV/0!</v>
      </c>
      <c r="BH10" s="679" t="e">
        <f>'2019 RoR ILEC Interstate Rates'!N11</f>
        <v>#DIV/0!</v>
      </c>
      <c r="BI10" s="680" t="e">
        <f>'2019 RoR ILEC Intrastate Rates'!O10</f>
        <v>#DIV/0!</v>
      </c>
      <c r="BJ10" s="680">
        <f>'2019 RoR ILEC Rec. Comp. Rates'!M8</f>
        <v>0</v>
      </c>
      <c r="BK10" s="680">
        <f>'2019 RoR ILEC Rec. Comp. Rates'!M10</f>
        <v>0</v>
      </c>
      <c r="BL10" s="733" t="e">
        <f>BB10+BC10+BD10+BE10+BH10+BI10+BJ10-BK10</f>
        <v>#DIV/0!</v>
      </c>
      <c r="BM10" s="681" t="e">
        <f>IF(SUM(P10:Z10)+BL10-BB10&lt;=0,0,IF(AND(BL10&gt;0,BL10&gt;BG10-BF10),BL10-BG10-BF10,0))</f>
        <v>#DIV/0!</v>
      </c>
      <c r="BN10" s="734" t="e">
        <f>BG10+BM10</f>
        <v>#DIV/0!</v>
      </c>
      <c r="BO10" s="373" t="e">
        <f>IF(SUM(P10:Z10)&lt;=0,0,IF(AND(BL10&lt;0,SUM(AV10:BF10)&lt;0),MIN(ABS(BL10),ABS(SUM(AV10:BF10))),0))</f>
        <v>#DIV/0!</v>
      </c>
      <c r="BP10" s="678" t="e">
        <f>'2019 RoR ILEC Interstate Rates'!BC12</f>
        <v>#DIV/0!</v>
      </c>
      <c r="BQ10" s="677" t="e">
        <f>'2019 RoR ILEC Intrastate Rates'!Q11</f>
        <v>#DIV/0!</v>
      </c>
      <c r="BR10" s="677">
        <f>'2019 RoR ILEC Rec. Comp. Rates'!O11</f>
        <v>0</v>
      </c>
      <c r="BS10" s="726"/>
      <c r="BT10" s="726"/>
      <c r="BU10" s="730"/>
      <c r="BV10" s="730"/>
      <c r="BW10" s="730"/>
      <c r="BX10" s="730"/>
      <c r="BY10" s="730"/>
      <c r="BZ10" s="727"/>
      <c r="CA10" s="732" t="e">
        <f>IF(SUM(BP10:BZ10)&gt;0,SUM(BP10:BZ10),0)</f>
        <v>#DIV/0!</v>
      </c>
      <c r="CB10" s="679" t="e">
        <f>'2019 RoR ILEC Interstate Rates'!BC11</f>
        <v>#DIV/0!</v>
      </c>
      <c r="CC10" s="680" t="e">
        <f>'2019 RoR ILEC Intrastate Rates'!Q10</f>
        <v>#DIV/0!</v>
      </c>
      <c r="CD10" s="680">
        <f>'2019 RoR ILEC Rec. Comp. Rates'!O8</f>
        <v>0</v>
      </c>
      <c r="CE10" s="680">
        <f>'2019 RoR ILEC Rec. Comp. Rates'!O10</f>
        <v>0</v>
      </c>
      <c r="CF10" s="733" t="e">
        <f>BV10+BW10+BX10+BY10+CB10+CC10+CD10-CE10</f>
        <v>#DIV/0!</v>
      </c>
      <c r="CG10" s="681" t="e">
        <f>IF(SUM(AB10:AL10)+CF10-BV10&lt;=0,0,IF(AND(CF10&gt;0,CF10&gt;CA10-BZ10),CF10-CA10-BZ10,0))</f>
        <v>#DIV/0!</v>
      </c>
      <c r="CH10" s="734" t="e">
        <f>CA10+CG10</f>
        <v>#DIV/0!</v>
      </c>
      <c r="CI10" s="373" t="e">
        <f>IF(SUM(AB10:AL10)&lt;=0,0,IF(AND(CF10&lt;0,SUM(BP10:BZ10)&lt;0),MIN(ABS(CF10),ABS(SUM(BP10:BZ10))),0))</f>
        <v>#DIV/0!</v>
      </c>
      <c r="CJ10" s="678" t="e">
        <f>'2019 RoR ILEC Interstate Rates'!BE12</f>
        <v>#DIV/0!</v>
      </c>
      <c r="CK10" s="677" t="e">
        <f>'2019 RoR ILEC Intrastate Rates'!S11</f>
        <v>#DIV/0!</v>
      </c>
      <c r="CL10" s="677">
        <f>'2019 RoR ILEC Rec. Comp. Rates'!Q11</f>
        <v>0</v>
      </c>
      <c r="CM10" s="726"/>
      <c r="CN10" s="726"/>
      <c r="CO10" s="730"/>
      <c r="CP10" s="730"/>
      <c r="CQ10" s="730"/>
      <c r="CR10" s="730"/>
      <c r="CS10" s="730"/>
      <c r="CT10" s="730"/>
      <c r="CU10" s="727"/>
      <c r="CV10" s="732" t="e">
        <f>IF(SUM(CJ10:CU10)&gt;0,SUM(CJ10:CU10),0)</f>
        <v>#DIV/0!</v>
      </c>
      <c r="CW10" s="679" t="e">
        <f>'2019 RoR ILEC Interstate Rates'!BE11</f>
        <v>#DIV/0!</v>
      </c>
      <c r="CX10" s="680" t="e">
        <f>'2019 RoR ILEC Intrastate Rates'!S10</f>
        <v>#DIV/0!</v>
      </c>
      <c r="CY10" s="680">
        <f>'2019 RoR ILEC Rec. Comp. Rates'!Q8</f>
        <v>0</v>
      </c>
      <c r="CZ10" s="680">
        <f>'2019 RoR ILEC Rec. Comp. Rates'!Q10</f>
        <v>0</v>
      </c>
      <c r="DA10" s="733" t="e">
        <f>CP10+CQ10+CR10+CS10+CT10+CW10+CX10+CY10-CZ10</f>
        <v>#DIV/0!</v>
      </c>
      <c r="DB10" s="681" t="e">
        <f>IF(SUM(AV10:BF10)+DA10-CP10-CQ10&lt;=0,0,IF(AND(DA10&gt;0,DA10&gt;CV10-CU10),DA10-CV10-CU10,0))</f>
        <v>#DIV/0!</v>
      </c>
      <c r="DC10" s="734" t="e">
        <f>CV10+DB10</f>
        <v>#DIV/0!</v>
      </c>
      <c r="DD10" s="373" t="e">
        <f>IF(SUM(AV10:BF10)&lt;=0,0,IF(AND(DA10&lt;0,SUM(CJ10:CU10)&lt;0),MIN(ABS(DA10),ABS(SUM(CJ10:CU10))),0))</f>
        <v>#DIV/0!</v>
      </c>
      <c r="DE10" s="682" t="e">
        <f>'2019 RoR ILEC Interstate Rates'!BG12</f>
        <v>#DIV/0!</v>
      </c>
      <c r="DF10" s="683" t="e">
        <f>'2019 RoR ILEC Intrastate Rates'!U11</f>
        <v>#DIV/0!</v>
      </c>
      <c r="DG10" s="683">
        <f>'2019 RoR ILEC Rec. Comp. Rates'!S11</f>
        <v>0</v>
      </c>
      <c r="DH10" s="735"/>
      <c r="DI10" s="735"/>
      <c r="DJ10" s="736"/>
      <c r="DK10" s="736"/>
      <c r="DL10" s="736"/>
      <c r="DM10" s="736"/>
      <c r="DN10" s="736"/>
      <c r="DO10" s="736"/>
      <c r="DP10" s="737"/>
      <c r="DQ10" s="738" t="e">
        <f>IF(SUM(DE10:DP10)&gt;0,SUM(DE10:DP10),0)</f>
        <v>#DIV/0!</v>
      </c>
      <c r="DR10" s="684" t="e">
        <f>'2019 RoR ILEC Interstate Rates'!BG11</f>
        <v>#DIV/0!</v>
      </c>
      <c r="DS10" s="685" t="e">
        <f>'2019 RoR ILEC Intrastate Rates'!U10</f>
        <v>#DIV/0!</v>
      </c>
      <c r="DT10" s="685">
        <f>'2019 RoR ILEC Rec. Comp. Rates'!S8</f>
        <v>0</v>
      </c>
      <c r="DU10" s="685">
        <f>'2019 RoR ILEC Rec. Comp. Rates'!S10</f>
        <v>0</v>
      </c>
      <c r="DV10" s="739" t="e">
        <f>DK10+DL10+DM10+DN10+DO10+DR10+DS10+DT10-DU10</f>
        <v>#DIV/0!</v>
      </c>
      <c r="DW10" s="686" t="e">
        <f>IF(SUM(BP10:BZ10)+DV10-DK10-DL10&lt;=0,0,IF(AND(DV10&gt;0,DV10&gt;DQ10-DP10),DV10-DQ10-DP10,0))</f>
        <v>#DIV/0!</v>
      </c>
      <c r="DX10" s="740" t="e">
        <f>DQ10+DW10</f>
        <v>#DIV/0!</v>
      </c>
      <c r="DY10" s="375" t="e">
        <f>IF(SUM(BP10:BZ10)&lt;=0,0,IF(AND(DV10&lt;0,SUM(DE10:DP10)&lt;0),MIN(ABS(DV10),ABS(SUM(DE10:DP10))),0))</f>
        <v>#DIV/0!</v>
      </c>
      <c r="DZ10" s="478"/>
      <c r="EA10" s="478"/>
      <c r="EB10" s="478"/>
      <c r="EC10" s="478"/>
      <c r="ED10" s="478"/>
      <c r="EE10" s="478"/>
      <c r="EF10" s="478"/>
      <c r="EG10" s="478"/>
      <c r="EH10" s="478"/>
      <c r="EI10" s="478"/>
      <c r="EJ10" s="478"/>
      <c r="EK10" s="478"/>
      <c r="EL10" s="478"/>
    </row>
    <row r="11" spans="1:142" ht="15.75" thickBot="1">
      <c r="A11" s="741"/>
      <c r="B11" s="687"/>
      <c r="C11" s="687"/>
      <c r="D11" s="688"/>
      <c r="E11" s="742"/>
      <c r="F11" s="742"/>
      <c r="G11" s="743"/>
      <c r="H11" s="728">
        <f t="shared" si="0" ref="H11:H39">IF(SUM(B11:G11)&gt;0,SUM(B11:G11),0)</f>
        <v>0</v>
      </c>
      <c r="I11" s="689"/>
      <c r="J11" s="687"/>
      <c r="K11" s="688"/>
      <c r="L11" s="742"/>
      <c r="M11" s="742"/>
      <c r="N11" s="743"/>
      <c r="O11" s="729">
        <f t="shared" si="1" ref="O11:O39">IF(SUM(I11:N11)&gt;0,SUM(I11:N11),0)</f>
        <v>0</v>
      </c>
      <c r="P11" s="689"/>
      <c r="Q11" s="687"/>
      <c r="R11" s="688"/>
      <c r="S11" s="742"/>
      <c r="T11" s="742"/>
      <c r="U11" s="744"/>
      <c r="V11" s="744"/>
      <c r="W11" s="744"/>
      <c r="X11" s="744"/>
      <c r="Y11" s="744"/>
      <c r="Z11" s="745"/>
      <c r="AA11" s="729">
        <f t="shared" si="2" ref="AA11:AA39">IF(SUM(P11:Z11)&gt;0,SUM(P11:Z11),0)</f>
        <v>0</v>
      </c>
      <c r="AB11" s="689"/>
      <c r="AC11" s="687"/>
      <c r="AD11" s="688"/>
      <c r="AE11" s="742"/>
      <c r="AF11" s="742"/>
      <c r="AG11" s="744"/>
      <c r="AH11" s="744"/>
      <c r="AI11" s="744"/>
      <c r="AJ11" s="744"/>
      <c r="AK11" s="744"/>
      <c r="AL11" s="746"/>
      <c r="AM11" s="744">
        <f t="shared" si="3" ref="AM11:AM39">IF(SUM(AB11:AL11)&gt;0,SUM(AB11:AL11),0)</f>
        <v>0</v>
      </c>
      <c r="AN11" s="690"/>
      <c r="AO11" s="691"/>
      <c r="AP11" s="691"/>
      <c r="AQ11" s="691"/>
      <c r="AR11" s="747">
        <f>AH11+AI11+AJ11+AK11+AN11+AO11+AP11-AQ11</f>
        <v>0</v>
      </c>
      <c r="AS11" s="169">
        <f>IF(O11+AR11&lt;=0,0,IF(AND(AR11&gt;0,AR11&gt;AM11),AR11-AM11,0))</f>
        <v>0</v>
      </c>
      <c r="AT11" s="734">
        <f>AM11+AS11</f>
        <v>0</v>
      </c>
      <c r="AU11" s="373">
        <f>IF(O11+AR11&lt;=0,0,IF(AND(AR11&lt;0,SUM(AB11:AL11)&lt;0),MIN(ABS(AR11),ABS(SUM(AB11:AL11))),0))</f>
        <v>0</v>
      </c>
      <c r="AV11" s="689"/>
      <c r="AW11" s="687"/>
      <c r="AX11" s="688"/>
      <c r="AY11" s="742"/>
      <c r="AZ11" s="742"/>
      <c r="BA11" s="744"/>
      <c r="BB11" s="744"/>
      <c r="BC11" s="744"/>
      <c r="BD11" s="744"/>
      <c r="BE11" s="744"/>
      <c r="BF11" s="746"/>
      <c r="BG11" s="732">
        <f>IF(SUM(AV11:BF11)&gt;0,SUM(AV11:BF11),0)</f>
        <v>0</v>
      </c>
      <c r="BH11" s="690"/>
      <c r="BI11" s="691"/>
      <c r="BJ11" s="691"/>
      <c r="BK11" s="691"/>
      <c r="BL11" s="747">
        <f>BB11+BC11+BD11+BE11+BH11+BI11+BJ11-BK11</f>
        <v>0</v>
      </c>
      <c r="BM11" s="169">
        <f>IF(SUM(P11:Z11)+BL11-BB11&lt;=0,0,IF(AND(BL11&gt;0,BL11&gt;BG11-BF11),BL11-BG11-BF11,0))</f>
        <v>0</v>
      </c>
      <c r="BN11" s="734">
        <f>BG11+BM11</f>
        <v>0</v>
      </c>
      <c r="BO11" s="373">
        <f t="shared" si="4" ref="BO11:BO39">IF(SUM(P11:Z11)&lt;=0,0,IF(AND(BL11&lt;0,SUM(AV11:BF11)&lt;0),MIN(ABS(BL11),ABS(SUM(AV11:BF11))),0))</f>
        <v>0</v>
      </c>
      <c r="BP11" s="689"/>
      <c r="BQ11" s="687"/>
      <c r="BR11" s="688"/>
      <c r="BS11" s="742"/>
      <c r="BT11" s="742"/>
      <c r="BU11" s="744"/>
      <c r="BV11" s="744"/>
      <c r="BW11" s="744"/>
      <c r="BX11" s="744"/>
      <c r="BY11" s="744"/>
      <c r="BZ11" s="746"/>
      <c r="CA11" s="732">
        <f>IF(SUM(BP11:BZ11)&gt;0,SUM(BP11:BZ11),0)</f>
        <v>0</v>
      </c>
      <c r="CB11" s="690"/>
      <c r="CC11" s="691"/>
      <c r="CD11" s="691"/>
      <c r="CE11" s="691"/>
      <c r="CF11" s="747">
        <f>BV11+BW11+BX11+BY11+CB11+CC11+CD11-CE11</f>
        <v>0</v>
      </c>
      <c r="CG11" s="169">
        <f>IF(SUM(AB11:AL11)+CF11-BV11&lt;=0,0,IF(AND(CF11&gt;0,CF11&gt;CA11-BZ11),CF11-CA11-BZ11,0))</f>
        <v>0</v>
      </c>
      <c r="CH11" s="734">
        <f>CA11+CG11</f>
        <v>0</v>
      </c>
      <c r="CI11" s="373">
        <f t="shared" si="5" ref="CI11:CI39">IF(SUM(AB11:AL11)&lt;=0,0,IF(AND(CF11&lt;0,SUM(BP11:BZ11)&lt;0),MIN(ABS(CF11),ABS(SUM(BP11:BZ11))),0))</f>
        <v>0</v>
      </c>
      <c r="CJ11" s="689"/>
      <c r="CK11" s="687"/>
      <c r="CL11" s="688"/>
      <c r="CM11" s="742"/>
      <c r="CN11" s="742"/>
      <c r="CO11" s="744"/>
      <c r="CP11" s="744"/>
      <c r="CQ11" s="744"/>
      <c r="CR11" s="744"/>
      <c r="CS11" s="744"/>
      <c r="CT11" s="744"/>
      <c r="CU11" s="746"/>
      <c r="CV11" s="732">
        <f>IF(SUM(CJ11:CU11)&gt;0,SUM(CJ11:CU11),0)</f>
        <v>0</v>
      </c>
      <c r="CW11" s="690"/>
      <c r="CX11" s="691"/>
      <c r="CY11" s="691"/>
      <c r="CZ11" s="691"/>
      <c r="DA11" s="753">
        <f>CP11+CQ11+CR11+CS11+CT11+CW11+CX11+CY11-CZ11</f>
        <v>0</v>
      </c>
      <c r="DB11" s="169">
        <f>IF(SUM(AV11:BF11)+DA11-CP11&lt;=0,0,IF(AND(DA11&gt;0,DA11&gt;CV11-CU11),DA11-CV11-CU11,0))</f>
        <v>0</v>
      </c>
      <c r="DC11" s="734">
        <f>CV11+DB11</f>
        <v>0</v>
      </c>
      <c r="DD11" s="373">
        <f t="shared" si="6" ref="DD11:DD39">IF(SUM(AV11:BF11)&lt;=0,0,IF(AND(DA11&lt;0,SUM(CJ11:CU11)&lt;0),MIN(ABS(DA11),ABS(SUM(CJ11:CU11))),0))</f>
        <v>0</v>
      </c>
      <c r="DE11" s="692"/>
      <c r="DF11" s="693"/>
      <c r="DG11" s="694"/>
      <c r="DH11" s="748"/>
      <c r="DI11" s="748"/>
      <c r="DJ11" s="749"/>
      <c r="DK11" s="749"/>
      <c r="DL11" s="749"/>
      <c r="DM11" s="749"/>
      <c r="DN11" s="749"/>
      <c r="DO11" s="749"/>
      <c r="DP11" s="750"/>
      <c r="DQ11" s="738">
        <f>IF(SUM(DE11:DP11)&gt;0,SUM(DE11:DP11),0)</f>
        <v>0</v>
      </c>
      <c r="DR11" s="695"/>
      <c r="DS11" s="696"/>
      <c r="DT11" s="696"/>
      <c r="DU11" s="696"/>
      <c r="DV11" s="751">
        <f>DK11+DL11+DM11+DN11+DO11+DR11+DS11+DT11-DU11</f>
        <v>0</v>
      </c>
      <c r="DW11" s="170">
        <f t="shared" si="7" ref="DW11:DW39">IF(SUM(BP11:BZ11)+DV11-DK11-DL11&lt;=0,0,IF(AND(DV11&gt;0,DV11&gt;DQ11-DP11),DV11-DQ11-DP11,0))</f>
        <v>0</v>
      </c>
      <c r="DX11" s="740">
        <f>DQ11+DW11</f>
        <v>0</v>
      </c>
      <c r="DY11" s="375">
        <f t="shared" si="8" ref="DY11:DY39">IF(SUM(BQ11:CA11)&lt;=0,0,IF(AND(DV11&lt;0,SUM(DE11:DP11)&lt;0),MIN(ABS(DV11),ABS(SUM(DE11:DP11))),0))</f>
        <v>0</v>
      </c>
      <c r="DZ11" s="478"/>
      <c r="EA11" s="478"/>
      <c r="EB11" s="478"/>
      <c r="EC11" s="478"/>
      <c r="ED11" s="478"/>
      <c r="EE11" s="478"/>
      <c r="EF11" s="478"/>
      <c r="EG11" s="478"/>
      <c r="EH11" s="478"/>
      <c r="EI11" s="478"/>
      <c r="EJ11" s="478"/>
      <c r="EK11" s="478"/>
      <c r="EL11" s="478"/>
    </row>
    <row r="12" spans="1:142" ht="15.75" thickBot="1">
      <c r="A12" s="741"/>
      <c r="B12" s="687"/>
      <c r="C12" s="687"/>
      <c r="D12" s="688"/>
      <c r="E12" s="742"/>
      <c r="F12" s="742"/>
      <c r="G12" s="743"/>
      <c r="H12" s="728">
        <f>IF(SUM(B12:G12)&gt;0,SUM(B12:G12),0)</f>
        <v>0</v>
      </c>
      <c r="I12" s="689"/>
      <c r="J12" s="687"/>
      <c r="K12" s="688"/>
      <c r="L12" s="742"/>
      <c r="M12" s="742"/>
      <c r="N12" s="743"/>
      <c r="O12" s="729">
        <f>IF(SUM(I12:N12)&gt;0,SUM(I12:N12),0)</f>
        <v>0</v>
      </c>
      <c r="P12" s="689"/>
      <c r="Q12" s="687"/>
      <c r="R12" s="688"/>
      <c r="S12" s="742"/>
      <c r="T12" s="742"/>
      <c r="U12" s="744"/>
      <c r="V12" s="744"/>
      <c r="W12" s="744"/>
      <c r="X12" s="744"/>
      <c r="Y12" s="744"/>
      <c r="Z12" s="745"/>
      <c r="AA12" s="729">
        <f>IF(SUM(P12:Z12)&gt;0,SUM(P12:Z12),0)</f>
        <v>0</v>
      </c>
      <c r="AB12" s="689"/>
      <c r="AC12" s="687"/>
      <c r="AD12" s="688"/>
      <c r="AE12" s="742"/>
      <c r="AF12" s="742"/>
      <c r="AG12" s="744"/>
      <c r="AH12" s="744"/>
      <c r="AI12" s="744"/>
      <c r="AJ12" s="744"/>
      <c r="AK12" s="744"/>
      <c r="AL12" s="746"/>
      <c r="AM12" s="744">
        <f>IF(SUM(AB12:AL12)&gt;0,SUM(AB12:AL12),0)</f>
        <v>0</v>
      </c>
      <c r="AN12" s="752"/>
      <c r="AO12" s="753"/>
      <c r="AP12" s="753"/>
      <c r="AQ12" s="753"/>
      <c r="AR12" s="747">
        <f t="shared" si="9" ref="AR12:AR39">AH12+AI12+AJ12+AK12+AN12+AO12+AP12-AQ12</f>
        <v>0</v>
      </c>
      <c r="AS12" s="169">
        <f t="shared" si="10" ref="AS12:AS39">IF(O12+AR12&lt;=0,0,IF(AND(AR12&gt;0,AR12&gt;AM12),AR12-AM12,0))</f>
        <v>0</v>
      </c>
      <c r="AT12" s="734">
        <f t="shared" si="11" ref="AT12:AT39">AM12+AS12</f>
        <v>0</v>
      </c>
      <c r="AU12" s="373">
        <f>IF(O12+AR12&lt;=0,0,IF(AND(AR12&lt;0,SUM(AB12:AL12)&lt;0),MIN(ABS(AR12),ABS(SUM(AB12:AL12))),0))</f>
        <v>0</v>
      </c>
      <c r="AV12" s="689"/>
      <c r="AW12" s="687"/>
      <c r="AX12" s="688"/>
      <c r="AY12" s="742"/>
      <c r="AZ12" s="742"/>
      <c r="BA12" s="744"/>
      <c r="BB12" s="744"/>
      <c r="BC12" s="744"/>
      <c r="BD12" s="744"/>
      <c r="BE12" s="744"/>
      <c r="BF12" s="746"/>
      <c r="BG12" s="744">
        <f t="shared" si="12" ref="BG12:BG39">IF(SUM(AV12:BF12)&gt;0,SUM(AV12:BF12),0)</f>
        <v>0</v>
      </c>
      <c r="BH12" s="752"/>
      <c r="BI12" s="753"/>
      <c r="BJ12" s="753"/>
      <c r="BK12" s="753"/>
      <c r="BL12" s="747">
        <f t="shared" si="13" ref="BL12:BL39">BB12+BC12+BD12+BE12+BH12+BI12+BJ12-BK12</f>
        <v>0</v>
      </c>
      <c r="BM12" s="169">
        <f t="shared" si="14" ref="BM12:BM39">IF(SUM(P12:Z12)+BL12-BB12&lt;=0,0,IF(AND(BL12&gt;0,BL12&gt;BG12-BF12),BL12-BG12-BF12,0))</f>
        <v>0</v>
      </c>
      <c r="BN12" s="734">
        <f t="shared" si="15" ref="BN12:BN39">BG12+BM12</f>
        <v>0</v>
      </c>
      <c r="BO12" s="373">
        <f>IF(SUM(P12:Z12)&lt;=0,0,IF(AND(BL12&lt;0,SUM(AV12:BF12)&lt;0),MIN(ABS(BL12),ABS(SUM(AV12:BF12))),0))</f>
        <v>0</v>
      </c>
      <c r="BP12" s="689"/>
      <c r="BQ12" s="687"/>
      <c r="BR12" s="688"/>
      <c r="BS12" s="742"/>
      <c r="BT12" s="742"/>
      <c r="BU12" s="744"/>
      <c r="BV12" s="744"/>
      <c r="BW12" s="744"/>
      <c r="BX12" s="744"/>
      <c r="BY12" s="744"/>
      <c r="BZ12" s="746"/>
      <c r="CA12" s="744">
        <f t="shared" si="16" ref="CA12:CA39">IF(SUM(BP12:BZ12)&gt;0,SUM(BP12:BZ12),0)</f>
        <v>0</v>
      </c>
      <c r="CB12" s="752"/>
      <c r="CC12" s="753"/>
      <c r="CD12" s="753"/>
      <c r="CE12" s="753"/>
      <c r="CF12" s="747">
        <f t="shared" si="17" ref="CF12:CF39">BV12+BW12+BX12+BY12+CB12+CC12+CD12-CE12</f>
        <v>0</v>
      </c>
      <c r="CG12" s="169">
        <f t="shared" si="18" ref="CG12:CG39">IF(SUM(AB12:AL12)+CF12-BV12&lt;=0,0,IF(AND(CF12&gt;0,CF12&gt;CA12-BZ12),CF12-CA12-BZ12,0))</f>
        <v>0</v>
      </c>
      <c r="CH12" s="734">
        <f t="shared" si="19" ref="CH12:CH39">CA12+CG12</f>
        <v>0</v>
      </c>
      <c r="CI12" s="373">
        <f>IF(SUM(AB12:AL12)&lt;=0,0,IF(AND(CF12&lt;0,SUM(BP12:BZ12)&lt;0),MIN(ABS(CF12),ABS(SUM(BP12:BZ12))),0))</f>
        <v>0</v>
      </c>
      <c r="CJ12" s="689"/>
      <c r="CK12" s="687"/>
      <c r="CL12" s="688"/>
      <c r="CM12" s="742"/>
      <c r="CN12" s="742"/>
      <c r="CO12" s="744"/>
      <c r="CP12" s="744"/>
      <c r="CQ12" s="744"/>
      <c r="CR12" s="744"/>
      <c r="CS12" s="744"/>
      <c r="CT12" s="744"/>
      <c r="CU12" s="746"/>
      <c r="CV12" s="744">
        <f t="shared" si="20" ref="CV12:CV39">IF(SUM(CJ12:CU12)&gt;0,SUM(CJ12:CU12),0)</f>
        <v>0</v>
      </c>
      <c r="CW12" s="752"/>
      <c r="CX12" s="753"/>
      <c r="CY12" s="753"/>
      <c r="CZ12" s="753"/>
      <c r="DA12" s="753">
        <f t="shared" si="21" ref="DA12:DA39">CP12+CQ12+CR12+CS12+CT12+CW12+CX12+CY12-CZ12</f>
        <v>0</v>
      </c>
      <c r="DB12" s="169">
        <f t="shared" si="22" ref="DB12:DB39">IF(SUM(AV12:BF12)+DA12-CP12&lt;=0,0,IF(AND(DA12&gt;0,DA12&gt;CV12-CU12),DA12-CV12-CU12,0))</f>
        <v>0</v>
      </c>
      <c r="DC12" s="734">
        <f t="shared" si="23" ref="DC12:DC39">CV12+DB12</f>
        <v>0</v>
      </c>
      <c r="DD12" s="373">
        <f>IF(SUM(AV12:BF12)&lt;=0,0,IF(AND(DA12&lt;0,SUM(CJ12:CU12)&lt;0),MIN(ABS(DA12),ABS(SUM(CJ12:CU12))),0))</f>
        <v>0</v>
      </c>
      <c r="DE12" s="692"/>
      <c r="DF12" s="693"/>
      <c r="DG12" s="694"/>
      <c r="DH12" s="748"/>
      <c r="DI12" s="748"/>
      <c r="DJ12" s="749"/>
      <c r="DK12" s="749"/>
      <c r="DL12" s="749"/>
      <c r="DM12" s="749"/>
      <c r="DN12" s="749"/>
      <c r="DO12" s="749"/>
      <c r="DP12" s="750"/>
      <c r="DQ12" s="749">
        <f t="shared" si="24" ref="DQ12:DQ39">IF(SUM(DE12:DP12)&gt;0,SUM(DE12:DP12),0)</f>
        <v>0</v>
      </c>
      <c r="DR12" s="754"/>
      <c r="DS12" s="751"/>
      <c r="DT12" s="751"/>
      <c r="DU12" s="751"/>
      <c r="DV12" s="751">
        <f t="shared" si="25" ref="DV12:DV39">DK12+DL12+DM12+DN12+DO12+DR12+DS12+DT12-DU12</f>
        <v>0</v>
      </c>
      <c r="DW12" s="170">
        <f>IF(SUM(BP12:BZ12)+DV12-DK12-DL12&lt;=0,0,IF(AND(DV12&gt;0,DV12&gt;DQ12-DP12),DV12-DQ12-DP12,0))</f>
        <v>0</v>
      </c>
      <c r="DX12" s="740">
        <f t="shared" si="26" ref="DX12:DX39">DQ12+DW12</f>
        <v>0</v>
      </c>
      <c r="DY12" s="375">
        <f>IF(SUM(BQ12:CA12)&lt;=0,0,IF(AND(DV12&lt;0,SUM(DE12:DP12)&lt;0),MIN(ABS(DV12),ABS(SUM(DE12:DP12))),0))</f>
        <v>0</v>
      </c>
      <c r="DZ12" s="478"/>
      <c r="EA12" s="478"/>
      <c r="EB12" s="478"/>
      <c r="EC12" s="478"/>
      <c r="ED12" s="478"/>
      <c r="EE12" s="478"/>
      <c r="EF12" s="478"/>
      <c r="EG12" s="478"/>
      <c r="EH12" s="478"/>
      <c r="EI12" s="478"/>
      <c r="EJ12" s="478"/>
      <c r="EK12" s="478"/>
      <c r="EL12" s="478"/>
    </row>
    <row r="13" spans="1:142" ht="15.75" thickBot="1">
      <c r="A13" s="741"/>
      <c r="B13" s="687"/>
      <c r="C13" s="687"/>
      <c r="D13" s="688"/>
      <c r="E13" s="742"/>
      <c r="F13" s="742"/>
      <c r="G13" s="743"/>
      <c r="H13" s="728">
        <f>IF(SUM(B13:G13)&gt;0,SUM(B13:G13),0)</f>
        <v>0</v>
      </c>
      <c r="I13" s="689"/>
      <c r="J13" s="687"/>
      <c r="K13" s="688"/>
      <c r="L13" s="742"/>
      <c r="M13" s="742"/>
      <c r="N13" s="743"/>
      <c r="O13" s="729">
        <f>IF(SUM(I13:N13)&gt;0,SUM(I13:N13),0)</f>
        <v>0</v>
      </c>
      <c r="P13" s="689"/>
      <c r="Q13" s="687"/>
      <c r="R13" s="688"/>
      <c r="S13" s="742"/>
      <c r="T13" s="742"/>
      <c r="U13" s="744"/>
      <c r="V13" s="744"/>
      <c r="W13" s="744"/>
      <c r="X13" s="744"/>
      <c r="Y13" s="744"/>
      <c r="Z13" s="745"/>
      <c r="AA13" s="729">
        <f>IF(SUM(P13:Z13)&gt;0,SUM(P13:Z13),0)</f>
        <v>0</v>
      </c>
      <c r="AB13" s="689"/>
      <c r="AC13" s="687"/>
      <c r="AD13" s="688"/>
      <c r="AE13" s="742"/>
      <c r="AF13" s="742"/>
      <c r="AG13" s="744"/>
      <c r="AH13" s="744"/>
      <c r="AI13" s="744"/>
      <c r="AJ13" s="744"/>
      <c r="AK13" s="744"/>
      <c r="AL13" s="746"/>
      <c r="AM13" s="744">
        <f>IF(SUM(AB13:AL13)&gt;0,SUM(AB13:AL13),0)</f>
        <v>0</v>
      </c>
      <c r="AN13" s="752"/>
      <c r="AO13" s="753"/>
      <c r="AP13" s="753"/>
      <c r="AQ13" s="753"/>
      <c r="AR13" s="747">
        <f>AH13+AI13+AJ13+AK13+AN13+AO13+AP13-AQ13</f>
        <v>0</v>
      </c>
      <c r="AS13" s="169">
        <f>IF(O13+AR13&lt;=0,0,IF(AND(AR13&gt;0,AR13&gt;AM13),AR13-AM13,0))</f>
        <v>0</v>
      </c>
      <c r="AT13" s="734">
        <f>AM13+AS13</f>
        <v>0</v>
      </c>
      <c r="AU13" s="373">
        <f>IF(O13+AR13&lt;=0,0,IF(AND(AR13&lt;0,SUM(AB13:AL13)&lt;0),MIN(ABS(AR13),ABS(SUM(AB13:AL13))),0))</f>
        <v>0</v>
      </c>
      <c r="AV13" s="689"/>
      <c r="AW13" s="687"/>
      <c r="AX13" s="688"/>
      <c r="AY13" s="742"/>
      <c r="AZ13" s="742"/>
      <c r="BA13" s="744"/>
      <c r="BB13" s="744"/>
      <c r="BC13" s="744"/>
      <c r="BD13" s="744"/>
      <c r="BE13" s="744"/>
      <c r="BF13" s="746"/>
      <c r="BG13" s="744">
        <f>IF(SUM(AV13:BF13)&gt;0,SUM(AV13:BF13),0)</f>
        <v>0</v>
      </c>
      <c r="BH13" s="752"/>
      <c r="BI13" s="753"/>
      <c r="BJ13" s="753"/>
      <c r="BK13" s="753"/>
      <c r="BL13" s="747">
        <f>BB13+BC13+BD13+BE13+BH13+BI13+BJ13-BK13</f>
        <v>0</v>
      </c>
      <c r="BM13" s="169">
        <f>IF(SUM(P13:Z13)+BL13-BB13&lt;=0,0,IF(AND(BL13&gt;0,BL13&gt;BG13-BF13),BL13-BG13-BF13,0))</f>
        <v>0</v>
      </c>
      <c r="BN13" s="734">
        <f>BG13+BM13</f>
        <v>0</v>
      </c>
      <c r="BO13" s="373">
        <f>IF(SUM(P13:Z13)&lt;=0,0,IF(AND(BL13&lt;0,SUM(AV13:BF13)&lt;0),MIN(ABS(BL13),ABS(SUM(AV13:BF13))),0))</f>
        <v>0</v>
      </c>
      <c r="BP13" s="689"/>
      <c r="BQ13" s="687"/>
      <c r="BR13" s="688"/>
      <c r="BS13" s="742"/>
      <c r="BT13" s="742"/>
      <c r="BU13" s="744"/>
      <c r="BV13" s="744"/>
      <c r="BW13" s="744"/>
      <c r="BX13" s="744"/>
      <c r="BY13" s="744"/>
      <c r="BZ13" s="746"/>
      <c r="CA13" s="744">
        <f>IF(SUM(BP13:BZ13)&gt;0,SUM(BP13:BZ13),0)</f>
        <v>0</v>
      </c>
      <c r="CB13" s="752"/>
      <c r="CC13" s="753"/>
      <c r="CD13" s="753"/>
      <c r="CE13" s="753"/>
      <c r="CF13" s="747">
        <f>BV13+BW13+BX13+BY13+CB13+CC13+CD13-CE13</f>
        <v>0</v>
      </c>
      <c r="CG13" s="169">
        <f>IF(SUM(AB13:AL13)+CF13-BV13&lt;=0,0,IF(AND(CF13&gt;0,CF13&gt;CA13-BZ13),CF13-CA13-BZ13,0))</f>
        <v>0</v>
      </c>
      <c r="CH13" s="734">
        <f>CA13+CG13</f>
        <v>0</v>
      </c>
      <c r="CI13" s="373">
        <f>IF(SUM(AB13:AL13)&lt;=0,0,IF(AND(CF13&lt;0,SUM(BP13:BZ13)&lt;0),MIN(ABS(CF13),ABS(SUM(BP13:BZ13))),0))</f>
        <v>0</v>
      </c>
      <c r="CJ13" s="689"/>
      <c r="CK13" s="687"/>
      <c r="CL13" s="688"/>
      <c r="CM13" s="742"/>
      <c r="CN13" s="742"/>
      <c r="CO13" s="744"/>
      <c r="CP13" s="744"/>
      <c r="CQ13" s="744"/>
      <c r="CR13" s="744"/>
      <c r="CS13" s="744"/>
      <c r="CT13" s="744"/>
      <c r="CU13" s="746"/>
      <c r="CV13" s="744">
        <f>IF(SUM(CJ13:CU13)&gt;0,SUM(CJ13:CU13),0)</f>
        <v>0</v>
      </c>
      <c r="CW13" s="752"/>
      <c r="CX13" s="753"/>
      <c r="CY13" s="753"/>
      <c r="CZ13" s="753"/>
      <c r="DA13" s="753">
        <f>CP13+CQ13+CR13+CS13+CT13+CW13+CX13+CY13-CZ13</f>
        <v>0</v>
      </c>
      <c r="DB13" s="169">
        <f>IF(SUM(AV13:BF13)+DA13-CP13&lt;=0,0,IF(AND(DA13&gt;0,DA13&gt;CV13-CU13),DA13-CV13-CU13,0))</f>
        <v>0</v>
      </c>
      <c r="DC13" s="734">
        <f>CV13+DB13</f>
        <v>0</v>
      </c>
      <c r="DD13" s="373">
        <f>IF(SUM(AV13:BF13)&lt;=0,0,IF(AND(DA13&lt;0,SUM(CJ13:CU13)&lt;0),MIN(ABS(DA13),ABS(SUM(CJ13:CU13))),0))</f>
        <v>0</v>
      </c>
      <c r="DE13" s="692"/>
      <c r="DF13" s="693"/>
      <c r="DG13" s="694"/>
      <c r="DH13" s="748"/>
      <c r="DI13" s="748"/>
      <c r="DJ13" s="749"/>
      <c r="DK13" s="749"/>
      <c r="DL13" s="749"/>
      <c r="DM13" s="749"/>
      <c r="DN13" s="749"/>
      <c r="DO13" s="749"/>
      <c r="DP13" s="750"/>
      <c r="DQ13" s="749">
        <f>IF(SUM(DE13:DP13)&gt;0,SUM(DE13:DP13),0)</f>
        <v>0</v>
      </c>
      <c r="DR13" s="754"/>
      <c r="DS13" s="751"/>
      <c r="DT13" s="751"/>
      <c r="DU13" s="751"/>
      <c r="DV13" s="751">
        <f>DK13+DL13+DM13+DN13+DO13+DR13+DS13+DT13-DU13</f>
        <v>0</v>
      </c>
      <c r="DW13" s="170">
        <f>IF(SUM(BP13:BZ13)+DV13-DK13-DL13&lt;=0,0,IF(AND(DV13&gt;0,DV13&gt;DQ13-DP13),DV13-DQ13-DP13,0))</f>
        <v>0</v>
      </c>
      <c r="DX13" s="740">
        <f>DQ13+DW13</f>
        <v>0</v>
      </c>
      <c r="DY13" s="375">
        <f>IF(SUM(BQ13:CA13)&lt;=0,0,IF(AND(DV13&lt;0,SUM(DE13:DP13)&lt;0),MIN(ABS(DV13),ABS(SUM(DE13:DP13))),0))</f>
        <v>0</v>
      </c>
      <c r="DZ13" s="478"/>
      <c r="EA13" s="478"/>
      <c r="EB13" s="478"/>
      <c r="EC13" s="478"/>
      <c r="ED13" s="478"/>
      <c r="EE13" s="478"/>
      <c r="EF13" s="478"/>
      <c r="EG13" s="478"/>
      <c r="EH13" s="478"/>
      <c r="EI13" s="478"/>
      <c r="EJ13" s="478"/>
      <c r="EK13" s="478"/>
      <c r="EL13" s="478"/>
    </row>
    <row r="14" spans="1:142" ht="15.75" thickBot="1">
      <c r="A14" s="741"/>
      <c r="B14" s="687"/>
      <c r="C14" s="687"/>
      <c r="D14" s="688"/>
      <c r="E14" s="742"/>
      <c r="F14" s="742"/>
      <c r="G14" s="743"/>
      <c r="H14" s="728">
        <f>IF(SUM(B14:G14)&gt;0,SUM(B14:G14),0)</f>
        <v>0</v>
      </c>
      <c r="I14" s="689"/>
      <c r="J14" s="687"/>
      <c r="K14" s="688"/>
      <c r="L14" s="742"/>
      <c r="M14" s="742"/>
      <c r="N14" s="743"/>
      <c r="O14" s="729">
        <f>IF(SUM(I14:N14)&gt;0,SUM(I14:N14),0)</f>
        <v>0</v>
      </c>
      <c r="P14" s="689"/>
      <c r="Q14" s="687"/>
      <c r="R14" s="688"/>
      <c r="S14" s="742"/>
      <c r="T14" s="742"/>
      <c r="U14" s="744"/>
      <c r="V14" s="744"/>
      <c r="W14" s="744"/>
      <c r="X14" s="744"/>
      <c r="Y14" s="744"/>
      <c r="Z14" s="745"/>
      <c r="AA14" s="729">
        <f>IF(SUM(P14:Z14)&gt;0,SUM(P14:Z14),0)</f>
        <v>0</v>
      </c>
      <c r="AB14" s="689"/>
      <c r="AC14" s="687"/>
      <c r="AD14" s="688"/>
      <c r="AE14" s="742"/>
      <c r="AF14" s="742"/>
      <c r="AG14" s="744"/>
      <c r="AH14" s="744"/>
      <c r="AI14" s="744"/>
      <c r="AJ14" s="744"/>
      <c r="AK14" s="744"/>
      <c r="AL14" s="746"/>
      <c r="AM14" s="744">
        <f>IF(SUM(AB14:AL14)&gt;0,SUM(AB14:AL14),0)</f>
        <v>0</v>
      </c>
      <c r="AN14" s="752"/>
      <c r="AO14" s="753"/>
      <c r="AP14" s="753"/>
      <c r="AQ14" s="753"/>
      <c r="AR14" s="747">
        <f>AH14+AI14+AJ14+AK14+AN14+AO14+AP14-AQ14</f>
        <v>0</v>
      </c>
      <c r="AS14" s="169">
        <f>IF(O14+AR14&lt;=0,0,IF(AND(AR14&gt;0,AR14&gt;AM14),AR14-AM14,0))</f>
        <v>0</v>
      </c>
      <c r="AT14" s="734">
        <f>AM14+AS14</f>
        <v>0</v>
      </c>
      <c r="AU14" s="373">
        <f t="shared" si="27" ref="AU14:AU39">IF(O14+AR14&lt;=0,0,IF(AND(AR14&lt;0,SUM(AB14:AL14)&lt;0),MIN(ABS(AR14),ABS(SUM(AB14:AL14))),0))</f>
        <v>0</v>
      </c>
      <c r="AV14" s="689"/>
      <c r="AW14" s="687"/>
      <c r="AX14" s="688"/>
      <c r="AY14" s="742"/>
      <c r="AZ14" s="742"/>
      <c r="BA14" s="744"/>
      <c r="BB14" s="744"/>
      <c r="BC14" s="744"/>
      <c r="BD14" s="744"/>
      <c r="BE14" s="744"/>
      <c r="BF14" s="746"/>
      <c r="BG14" s="744">
        <f>IF(SUM(AV14:BF14)&gt;0,SUM(AV14:BF14),0)</f>
        <v>0</v>
      </c>
      <c r="BH14" s="752"/>
      <c r="BI14" s="753"/>
      <c r="BJ14" s="753"/>
      <c r="BK14" s="753"/>
      <c r="BL14" s="747">
        <f>BB14+BC14+BD14+BE14+BH14+BI14+BJ14-BK14</f>
        <v>0</v>
      </c>
      <c r="BM14" s="169">
        <f>IF(SUM(P14:Z14)+BL14-BB14&lt;=0,0,IF(AND(BL14&gt;0,BL14&gt;BG14-BF14),BL14-BG14-BF14,0))</f>
        <v>0</v>
      </c>
      <c r="BN14" s="734">
        <f>BG14+BM14</f>
        <v>0</v>
      </c>
      <c r="BO14" s="373">
        <f>IF(SUM(P14:Z14)&lt;=0,0,IF(AND(BL14&lt;0,SUM(AV14:BF14)&lt;0),MIN(ABS(BL14),ABS(SUM(AV14:BF14))),0))</f>
        <v>0</v>
      </c>
      <c r="BP14" s="689"/>
      <c r="BQ14" s="687"/>
      <c r="BR14" s="688"/>
      <c r="BS14" s="742"/>
      <c r="BT14" s="742"/>
      <c r="BU14" s="744"/>
      <c r="BV14" s="744"/>
      <c r="BW14" s="744"/>
      <c r="BX14" s="744"/>
      <c r="BY14" s="744"/>
      <c r="BZ14" s="746"/>
      <c r="CA14" s="744">
        <f>IF(SUM(BP14:BZ14)&gt;0,SUM(BP14:BZ14),0)</f>
        <v>0</v>
      </c>
      <c r="CB14" s="752"/>
      <c r="CC14" s="753"/>
      <c r="CD14" s="753"/>
      <c r="CE14" s="753"/>
      <c r="CF14" s="747">
        <f>BV14+BW14+BX14+BY14+CB14+CC14+CD14-CE14</f>
        <v>0</v>
      </c>
      <c r="CG14" s="169">
        <f>IF(SUM(AB14:AL14)+CF14-BV14&lt;=0,0,IF(AND(CF14&gt;0,CF14&gt;CA14-BZ14),CF14-CA14-BZ14,0))</f>
        <v>0</v>
      </c>
      <c r="CH14" s="734">
        <f>CA14+CG14</f>
        <v>0</v>
      </c>
      <c r="CI14" s="373">
        <f>IF(SUM(AB14:AL14)&lt;=0,0,IF(AND(CF14&lt;0,SUM(BP14:BZ14)&lt;0),MIN(ABS(CF14),ABS(SUM(BP14:BZ14))),0))</f>
        <v>0</v>
      </c>
      <c r="CJ14" s="689"/>
      <c r="CK14" s="687"/>
      <c r="CL14" s="688"/>
      <c r="CM14" s="742"/>
      <c r="CN14" s="742"/>
      <c r="CO14" s="744"/>
      <c r="CP14" s="744"/>
      <c r="CQ14" s="744"/>
      <c r="CR14" s="744"/>
      <c r="CS14" s="744"/>
      <c r="CT14" s="744"/>
      <c r="CU14" s="746"/>
      <c r="CV14" s="744">
        <f>IF(SUM(CJ14:CU14)&gt;0,SUM(CJ14:CU14),0)</f>
        <v>0</v>
      </c>
      <c r="CW14" s="752"/>
      <c r="CX14" s="753"/>
      <c r="CY14" s="753"/>
      <c r="CZ14" s="753"/>
      <c r="DA14" s="753">
        <f>CP14+CQ14+CR14+CS14+CT14+CW14+CX14+CY14-CZ14</f>
        <v>0</v>
      </c>
      <c r="DB14" s="169">
        <f>IF(SUM(AV14:BF14)+DA14-CP14&lt;=0,0,IF(AND(DA14&gt;0,DA14&gt;CV14-CU14),DA14-CV14-CU14,0))</f>
        <v>0</v>
      </c>
      <c r="DC14" s="734">
        <f>CV14+DB14</f>
        <v>0</v>
      </c>
      <c r="DD14" s="373">
        <f>IF(SUM(AV14:BF14)&lt;=0,0,IF(AND(DA14&lt;0,SUM(CJ14:CU14)&lt;0),MIN(ABS(DA14),ABS(SUM(CJ14:CU14))),0))</f>
        <v>0</v>
      </c>
      <c r="DE14" s="692"/>
      <c r="DF14" s="693"/>
      <c r="DG14" s="694"/>
      <c r="DH14" s="748"/>
      <c r="DI14" s="748"/>
      <c r="DJ14" s="749"/>
      <c r="DK14" s="749"/>
      <c r="DL14" s="749"/>
      <c r="DM14" s="749"/>
      <c r="DN14" s="749"/>
      <c r="DO14" s="749"/>
      <c r="DP14" s="750"/>
      <c r="DQ14" s="749">
        <f>IF(SUM(DE14:DP14)&gt;0,SUM(DE14:DP14),0)</f>
        <v>0</v>
      </c>
      <c r="DR14" s="754"/>
      <c r="DS14" s="751"/>
      <c r="DT14" s="751"/>
      <c r="DU14" s="751"/>
      <c r="DV14" s="751">
        <f>DK14+DL14+DM14+DN14+DO14+DR14+DS14+DT14-DU14</f>
        <v>0</v>
      </c>
      <c r="DW14" s="170">
        <f>IF(SUM(BP14:BZ14)+DV14-DK14-DL14&lt;=0,0,IF(AND(DV14&gt;0,DV14&gt;DQ14-DP14),DV14-DQ14-DP14,0))</f>
        <v>0</v>
      </c>
      <c r="DX14" s="740">
        <f>DQ14+DW14</f>
        <v>0</v>
      </c>
      <c r="DY14" s="375">
        <f>IF(SUM(BQ14:CA14)&lt;=0,0,IF(AND(DV14&lt;0,SUM(DE14:DP14)&lt;0),MIN(ABS(DV14),ABS(SUM(DE14:DP14))),0))</f>
        <v>0</v>
      </c>
      <c r="DZ14" s="478"/>
      <c r="EA14" s="478"/>
      <c r="EB14" s="478"/>
      <c r="EC14" s="478"/>
      <c r="ED14" s="478"/>
      <c r="EE14" s="478"/>
      <c r="EF14" s="478"/>
      <c r="EG14" s="478"/>
      <c r="EH14" s="478"/>
      <c r="EI14" s="478"/>
      <c r="EJ14" s="478"/>
      <c r="EK14" s="478"/>
      <c r="EL14" s="478"/>
    </row>
    <row r="15" spans="1:142" ht="15.75" thickBot="1">
      <c r="A15" s="741"/>
      <c r="B15" s="687"/>
      <c r="C15" s="687"/>
      <c r="D15" s="688"/>
      <c r="E15" s="742"/>
      <c r="F15" s="742"/>
      <c r="G15" s="743"/>
      <c r="H15" s="728">
        <f>IF(SUM(B15:G15)&gt;0,SUM(B15:G15),0)</f>
        <v>0</v>
      </c>
      <c r="I15" s="689"/>
      <c r="J15" s="687"/>
      <c r="K15" s="688"/>
      <c r="L15" s="742"/>
      <c r="M15" s="742"/>
      <c r="N15" s="743"/>
      <c r="O15" s="729">
        <f>IF(SUM(I15:N15)&gt;0,SUM(I15:N15),0)</f>
        <v>0</v>
      </c>
      <c r="P15" s="689"/>
      <c r="Q15" s="687"/>
      <c r="R15" s="688"/>
      <c r="S15" s="742"/>
      <c r="T15" s="742"/>
      <c r="U15" s="744"/>
      <c r="V15" s="744"/>
      <c r="W15" s="744"/>
      <c r="X15" s="744"/>
      <c r="Y15" s="744"/>
      <c r="Z15" s="745"/>
      <c r="AA15" s="729">
        <f>IF(SUM(P15:Z15)&gt;0,SUM(P15:Z15),0)</f>
        <v>0</v>
      </c>
      <c r="AB15" s="689"/>
      <c r="AC15" s="687"/>
      <c r="AD15" s="688"/>
      <c r="AE15" s="742"/>
      <c r="AF15" s="742"/>
      <c r="AG15" s="744"/>
      <c r="AH15" s="744"/>
      <c r="AI15" s="744"/>
      <c r="AJ15" s="744"/>
      <c r="AK15" s="744"/>
      <c r="AL15" s="746"/>
      <c r="AM15" s="744">
        <f>IF(SUM(AB15:AL15)&gt;0,SUM(AB15:AL15),0)</f>
        <v>0</v>
      </c>
      <c r="AN15" s="752"/>
      <c r="AO15" s="753"/>
      <c r="AP15" s="753"/>
      <c r="AQ15" s="753"/>
      <c r="AR15" s="747">
        <f>AH15+AI15+AJ15+AK15+AN15+AO15+AP15-AQ15</f>
        <v>0</v>
      </c>
      <c r="AS15" s="169">
        <f>IF(O15+AR15&lt;=0,0,IF(AND(AR15&gt;0,AR15&gt;AM15),AR15-AM15,0))</f>
        <v>0</v>
      </c>
      <c r="AT15" s="734">
        <f>AM15+AS15</f>
        <v>0</v>
      </c>
      <c r="AU15" s="373">
        <f>IF(O15+AR15&lt;=0,0,IF(AND(AR15&lt;0,SUM(AB15:AL15)&lt;0),MIN(ABS(AR15),ABS(SUM(AB15:AL15))),0))</f>
        <v>0</v>
      </c>
      <c r="AV15" s="689"/>
      <c r="AW15" s="687"/>
      <c r="AX15" s="688"/>
      <c r="AY15" s="742"/>
      <c r="AZ15" s="742"/>
      <c r="BA15" s="744"/>
      <c r="BB15" s="744"/>
      <c r="BC15" s="744"/>
      <c r="BD15" s="744"/>
      <c r="BE15" s="744"/>
      <c r="BF15" s="746"/>
      <c r="BG15" s="744">
        <f>IF(SUM(AV15:BF15)&gt;0,SUM(AV15:BF15),0)</f>
        <v>0</v>
      </c>
      <c r="BH15" s="752"/>
      <c r="BI15" s="753"/>
      <c r="BJ15" s="753"/>
      <c r="BK15" s="753"/>
      <c r="BL15" s="747">
        <f>BB15+BC15+BD15+BE15+BH15+BI15+BJ15-BK15</f>
        <v>0</v>
      </c>
      <c r="BM15" s="169">
        <f>IF(SUM(P15:Z15)+BL15-BB15&lt;=0,0,IF(AND(BL15&gt;0,BL15&gt;BG15-BF15),BL15-BG15-BF15,0))</f>
        <v>0</v>
      </c>
      <c r="BN15" s="734">
        <f>BG15+BM15</f>
        <v>0</v>
      </c>
      <c r="BO15" s="373">
        <f>IF(SUM(P15:Z15)&lt;=0,0,IF(AND(BL15&lt;0,SUM(AV15:BF15)&lt;0),MIN(ABS(BL15),ABS(SUM(AV15:BF15))),0))</f>
        <v>0</v>
      </c>
      <c r="BP15" s="689"/>
      <c r="BQ15" s="687"/>
      <c r="BR15" s="688"/>
      <c r="BS15" s="742"/>
      <c r="BT15" s="742"/>
      <c r="BU15" s="744"/>
      <c r="BV15" s="744"/>
      <c r="BW15" s="744"/>
      <c r="BX15" s="744"/>
      <c r="BY15" s="744"/>
      <c r="BZ15" s="746"/>
      <c r="CA15" s="744">
        <f>IF(SUM(BP15:BZ15)&gt;0,SUM(BP15:BZ15),0)</f>
        <v>0</v>
      </c>
      <c r="CB15" s="752"/>
      <c r="CC15" s="753"/>
      <c r="CD15" s="753"/>
      <c r="CE15" s="753"/>
      <c r="CF15" s="747">
        <f>BV15+BW15+BX15+BY15+CB15+CC15+CD15-CE15</f>
        <v>0</v>
      </c>
      <c r="CG15" s="169">
        <f>IF(SUM(AB15:AL15)+CF15-BV15&lt;=0,0,IF(AND(CF15&gt;0,CF15&gt;CA15-BZ15),CF15-CA15-BZ15,0))</f>
        <v>0</v>
      </c>
      <c r="CH15" s="734">
        <f>CA15+CG15</f>
        <v>0</v>
      </c>
      <c r="CI15" s="373">
        <f>IF(SUM(AB15:AL15)&lt;=0,0,IF(AND(CF15&lt;0,SUM(BP15:BZ15)&lt;0),MIN(ABS(CF15),ABS(SUM(BP15:BZ15))),0))</f>
        <v>0</v>
      </c>
      <c r="CJ15" s="689"/>
      <c r="CK15" s="687"/>
      <c r="CL15" s="688"/>
      <c r="CM15" s="742"/>
      <c r="CN15" s="742"/>
      <c r="CO15" s="744"/>
      <c r="CP15" s="744"/>
      <c r="CQ15" s="744"/>
      <c r="CR15" s="744"/>
      <c r="CS15" s="744"/>
      <c r="CT15" s="744"/>
      <c r="CU15" s="746"/>
      <c r="CV15" s="744">
        <f>IF(SUM(CJ15:CU15)&gt;0,SUM(CJ15:CU15),0)</f>
        <v>0</v>
      </c>
      <c r="CW15" s="752"/>
      <c r="CX15" s="753"/>
      <c r="CY15" s="753"/>
      <c r="CZ15" s="753"/>
      <c r="DA15" s="753">
        <f>CP15+CQ15+CR15+CS15+CT15+CW15+CX15+CY15-CZ15</f>
        <v>0</v>
      </c>
      <c r="DB15" s="169">
        <f>IF(SUM(AV15:BF15)+DA15-CP15&lt;=0,0,IF(AND(DA15&gt;0,DA15&gt;CV15-CU15),DA15-CV15-CU15,0))</f>
        <v>0</v>
      </c>
      <c r="DC15" s="734">
        <f>CV15+DB15</f>
        <v>0</v>
      </c>
      <c r="DD15" s="373">
        <f>IF(SUM(AV15:BF15)&lt;=0,0,IF(AND(DA15&lt;0,SUM(CJ15:CU15)&lt;0),MIN(ABS(DA15),ABS(SUM(CJ15:CU15))),0))</f>
        <v>0</v>
      </c>
      <c r="DE15" s="692"/>
      <c r="DF15" s="693"/>
      <c r="DG15" s="694"/>
      <c r="DH15" s="748"/>
      <c r="DI15" s="748"/>
      <c r="DJ15" s="749"/>
      <c r="DK15" s="749"/>
      <c r="DL15" s="749"/>
      <c r="DM15" s="749"/>
      <c r="DN15" s="749"/>
      <c r="DO15" s="749"/>
      <c r="DP15" s="750"/>
      <c r="DQ15" s="749">
        <f>IF(SUM(DE15:DP15)&gt;0,SUM(DE15:DP15),0)</f>
        <v>0</v>
      </c>
      <c r="DR15" s="754"/>
      <c r="DS15" s="751"/>
      <c r="DT15" s="751"/>
      <c r="DU15" s="751"/>
      <c r="DV15" s="751">
        <f>DK15+DL15+DM15+DN15+DO15+DR15+DS15+DT15-DU15</f>
        <v>0</v>
      </c>
      <c r="DW15" s="170">
        <f>IF(SUM(BP15:BZ15)+DV15-DK15-DL15&lt;=0,0,IF(AND(DV15&gt;0,DV15&gt;DQ15-DP15),DV15-DQ15-DP15,0))</f>
        <v>0</v>
      </c>
      <c r="DX15" s="740">
        <f>DQ15+DW15</f>
        <v>0</v>
      </c>
      <c r="DY15" s="375">
        <f>IF(SUM(BQ15:CA15)&lt;=0,0,IF(AND(DV15&lt;0,SUM(DE15:DP15)&lt;0),MIN(ABS(DV15),ABS(SUM(DE15:DP15))),0))</f>
        <v>0</v>
      </c>
      <c r="DZ15" s="478"/>
      <c r="EA15" s="478"/>
      <c r="EB15" s="478"/>
      <c r="EC15" s="478"/>
      <c r="ED15" s="478"/>
      <c r="EE15" s="478"/>
      <c r="EF15" s="478"/>
      <c r="EG15" s="478"/>
      <c r="EH15" s="478"/>
      <c r="EI15" s="478"/>
      <c r="EJ15" s="478"/>
      <c r="EK15" s="478"/>
      <c r="EL15" s="478"/>
    </row>
    <row r="16" spans="1:142" ht="15.75" thickBot="1">
      <c r="A16" s="741"/>
      <c r="B16" s="687"/>
      <c r="C16" s="687"/>
      <c r="D16" s="688"/>
      <c r="E16" s="742"/>
      <c r="F16" s="742"/>
      <c r="G16" s="743"/>
      <c r="H16" s="728">
        <f>IF(SUM(B16:G16)&gt;0,SUM(B16:G16),0)</f>
        <v>0</v>
      </c>
      <c r="I16" s="689"/>
      <c r="J16" s="687"/>
      <c r="K16" s="688"/>
      <c r="L16" s="742"/>
      <c r="M16" s="742"/>
      <c r="N16" s="743"/>
      <c r="O16" s="729">
        <f>IF(SUM(I16:N16)&gt;0,SUM(I16:N16),0)</f>
        <v>0</v>
      </c>
      <c r="P16" s="689"/>
      <c r="Q16" s="687"/>
      <c r="R16" s="688"/>
      <c r="S16" s="742"/>
      <c r="T16" s="742"/>
      <c r="U16" s="744"/>
      <c r="V16" s="744"/>
      <c r="W16" s="744"/>
      <c r="X16" s="744"/>
      <c r="Y16" s="744"/>
      <c r="Z16" s="745"/>
      <c r="AA16" s="729">
        <f>IF(SUM(P16:Z16)&gt;0,SUM(P16:Z16),0)</f>
        <v>0</v>
      </c>
      <c r="AB16" s="689"/>
      <c r="AC16" s="687"/>
      <c r="AD16" s="688"/>
      <c r="AE16" s="742"/>
      <c r="AF16" s="742"/>
      <c r="AG16" s="744"/>
      <c r="AH16" s="744"/>
      <c r="AI16" s="744"/>
      <c r="AJ16" s="744"/>
      <c r="AK16" s="744"/>
      <c r="AL16" s="746"/>
      <c r="AM16" s="744">
        <f>IF(SUM(AB16:AL16)&gt;0,SUM(AB16:AL16),0)</f>
        <v>0</v>
      </c>
      <c r="AN16" s="752"/>
      <c r="AO16" s="753"/>
      <c r="AP16" s="753"/>
      <c r="AQ16" s="753"/>
      <c r="AR16" s="747">
        <f>AH16+AI16+AJ16+AK16+AN16+AO16+AP16-AQ16</f>
        <v>0</v>
      </c>
      <c r="AS16" s="169">
        <f>IF(O16+AR16&lt;=0,0,IF(AND(AR16&gt;0,AR16&gt;AM16),AR16-AM16,0))</f>
        <v>0</v>
      </c>
      <c r="AT16" s="734">
        <f>AM16+AS16</f>
        <v>0</v>
      </c>
      <c r="AU16" s="373">
        <f>IF(O16+AR16&lt;=0,0,IF(AND(AR16&lt;0,SUM(AB16:AL16)&lt;0),MIN(ABS(AR16),ABS(SUM(AB16:AL16))),0))</f>
        <v>0</v>
      </c>
      <c r="AV16" s="689"/>
      <c r="AW16" s="687"/>
      <c r="AX16" s="688"/>
      <c r="AY16" s="742"/>
      <c r="AZ16" s="742"/>
      <c r="BA16" s="744"/>
      <c r="BB16" s="744"/>
      <c r="BC16" s="744"/>
      <c r="BD16" s="744"/>
      <c r="BE16" s="744"/>
      <c r="BF16" s="746"/>
      <c r="BG16" s="744">
        <f>IF(SUM(AV16:BF16)&gt;0,SUM(AV16:BF16),0)</f>
        <v>0</v>
      </c>
      <c r="BH16" s="752"/>
      <c r="BI16" s="753"/>
      <c r="BJ16" s="753"/>
      <c r="BK16" s="753"/>
      <c r="BL16" s="747">
        <f>BB16+BC16+BD16+BE16+BH16+BI16+BJ16-BK16</f>
        <v>0</v>
      </c>
      <c r="BM16" s="169">
        <f>IF(SUM(P16:Z16)+BL16-BB16&lt;=0,0,IF(AND(BL16&gt;0,BL16&gt;BG16-BF16),BL16-BG16-BF16,0))</f>
        <v>0</v>
      </c>
      <c r="BN16" s="734">
        <f>BG16+BM16</f>
        <v>0</v>
      </c>
      <c r="BO16" s="373">
        <f>IF(SUM(P16:Z16)&lt;=0,0,IF(AND(BL16&lt;0,SUM(AV16:BF16)&lt;0),MIN(ABS(BL16),ABS(SUM(AV16:BF16))),0))</f>
        <v>0</v>
      </c>
      <c r="BP16" s="689"/>
      <c r="BQ16" s="687"/>
      <c r="BR16" s="688"/>
      <c r="BS16" s="742"/>
      <c r="BT16" s="742"/>
      <c r="BU16" s="744"/>
      <c r="BV16" s="744"/>
      <c r="BW16" s="744"/>
      <c r="BX16" s="744"/>
      <c r="BY16" s="744"/>
      <c r="BZ16" s="746"/>
      <c r="CA16" s="744">
        <f>IF(SUM(BP16:BZ16)&gt;0,SUM(BP16:BZ16),0)</f>
        <v>0</v>
      </c>
      <c r="CB16" s="752"/>
      <c r="CC16" s="753"/>
      <c r="CD16" s="753"/>
      <c r="CE16" s="753"/>
      <c r="CF16" s="747">
        <f>BV16+BW16+BX16+BY16+CB16+CC16+CD16-CE16</f>
        <v>0</v>
      </c>
      <c r="CG16" s="169">
        <f>IF(SUM(AB16:AL16)+CF16-BV16&lt;=0,0,IF(AND(CF16&gt;0,CF16&gt;CA16-BZ16),CF16-CA16-BZ16,0))</f>
        <v>0</v>
      </c>
      <c r="CH16" s="734">
        <f>CA16+CG16</f>
        <v>0</v>
      </c>
      <c r="CI16" s="373">
        <f>IF(SUM(AB16:AL16)&lt;=0,0,IF(AND(CF16&lt;0,SUM(BP16:BZ16)&lt;0),MIN(ABS(CF16),ABS(SUM(BP16:BZ16))),0))</f>
        <v>0</v>
      </c>
      <c r="CJ16" s="689"/>
      <c r="CK16" s="687"/>
      <c r="CL16" s="688"/>
      <c r="CM16" s="742"/>
      <c r="CN16" s="742"/>
      <c r="CO16" s="744"/>
      <c r="CP16" s="744"/>
      <c r="CQ16" s="744"/>
      <c r="CR16" s="744"/>
      <c r="CS16" s="744"/>
      <c r="CT16" s="744"/>
      <c r="CU16" s="746"/>
      <c r="CV16" s="744">
        <f>IF(SUM(CJ16:CU16)&gt;0,SUM(CJ16:CU16),0)</f>
        <v>0</v>
      </c>
      <c r="CW16" s="752"/>
      <c r="CX16" s="753"/>
      <c r="CY16" s="753"/>
      <c r="CZ16" s="753"/>
      <c r="DA16" s="753">
        <f>CP16+CQ16+CR16+CS16+CT16+CW16+CX16+CY16-CZ16</f>
        <v>0</v>
      </c>
      <c r="DB16" s="169">
        <f>IF(SUM(AV16:BF16)+DA16-CP16&lt;=0,0,IF(AND(DA16&gt;0,DA16&gt;CV16-CU16),DA16-CV16-CU16,0))</f>
        <v>0</v>
      </c>
      <c r="DC16" s="734">
        <f>CV16+DB16</f>
        <v>0</v>
      </c>
      <c r="DD16" s="373">
        <f>IF(SUM(AV16:BF16)&lt;=0,0,IF(AND(DA16&lt;0,SUM(CJ16:CU16)&lt;0),MIN(ABS(DA16),ABS(SUM(CJ16:CU16))),0))</f>
        <v>0</v>
      </c>
      <c r="DE16" s="692"/>
      <c r="DF16" s="693"/>
      <c r="DG16" s="694"/>
      <c r="DH16" s="748"/>
      <c r="DI16" s="748"/>
      <c r="DJ16" s="749"/>
      <c r="DK16" s="749"/>
      <c r="DL16" s="749"/>
      <c r="DM16" s="749"/>
      <c r="DN16" s="749"/>
      <c r="DO16" s="749"/>
      <c r="DP16" s="750"/>
      <c r="DQ16" s="749">
        <f>IF(SUM(DE16:DP16)&gt;0,SUM(DE16:DP16),0)</f>
        <v>0</v>
      </c>
      <c r="DR16" s="754"/>
      <c r="DS16" s="751"/>
      <c r="DT16" s="751"/>
      <c r="DU16" s="751"/>
      <c r="DV16" s="751">
        <f>DK16+DL16+DM16+DN16+DO16+DR16+DS16+DT16-DU16</f>
        <v>0</v>
      </c>
      <c r="DW16" s="170">
        <f>IF(SUM(BP16:BZ16)+DV16-DK16-DL16&lt;=0,0,IF(AND(DV16&gt;0,DV16&gt;DQ16-DP16),DV16-DQ16-DP16,0))</f>
        <v>0</v>
      </c>
      <c r="DX16" s="740">
        <f>DQ16+DW16</f>
        <v>0</v>
      </c>
      <c r="DY16" s="375">
        <f>IF(SUM(BQ16:CA16)&lt;=0,0,IF(AND(DV16&lt;0,SUM(DE16:DP16)&lt;0),MIN(ABS(DV16),ABS(SUM(DE16:DP16))),0))</f>
        <v>0</v>
      </c>
      <c r="DZ16" s="478"/>
      <c r="EA16" s="478"/>
      <c r="EB16" s="478"/>
      <c r="EC16" s="478"/>
      <c r="ED16" s="478"/>
      <c r="EE16" s="478"/>
      <c r="EF16" s="478"/>
      <c r="EG16" s="478"/>
      <c r="EH16" s="478"/>
      <c r="EI16" s="478"/>
      <c r="EJ16" s="478"/>
      <c r="EK16" s="478"/>
      <c r="EL16" s="478"/>
    </row>
    <row r="17" spans="1:142" ht="15.75" thickBot="1">
      <c r="A17" s="741"/>
      <c r="B17" s="687"/>
      <c r="C17" s="687"/>
      <c r="D17" s="688"/>
      <c r="E17" s="742"/>
      <c r="F17" s="742"/>
      <c r="G17" s="743"/>
      <c r="H17" s="728">
        <f>IF(SUM(B17:G17)&gt;0,SUM(B17:G17),0)</f>
        <v>0</v>
      </c>
      <c r="I17" s="689"/>
      <c r="J17" s="687"/>
      <c r="K17" s="688"/>
      <c r="L17" s="742"/>
      <c r="M17" s="742"/>
      <c r="N17" s="743"/>
      <c r="O17" s="729">
        <f>IF(SUM(I17:N17)&gt;0,SUM(I17:N17),0)</f>
        <v>0</v>
      </c>
      <c r="P17" s="689"/>
      <c r="Q17" s="687"/>
      <c r="R17" s="688"/>
      <c r="S17" s="742"/>
      <c r="T17" s="742"/>
      <c r="U17" s="744"/>
      <c r="V17" s="744"/>
      <c r="W17" s="744"/>
      <c r="X17" s="744"/>
      <c r="Y17" s="744"/>
      <c r="Z17" s="745"/>
      <c r="AA17" s="729">
        <f>IF(SUM(P17:Z17)&gt;0,SUM(P17:Z17),0)</f>
        <v>0</v>
      </c>
      <c r="AB17" s="689"/>
      <c r="AC17" s="687"/>
      <c r="AD17" s="688"/>
      <c r="AE17" s="742"/>
      <c r="AF17" s="742"/>
      <c r="AG17" s="744"/>
      <c r="AH17" s="744"/>
      <c r="AI17" s="744"/>
      <c r="AJ17" s="744"/>
      <c r="AK17" s="744"/>
      <c r="AL17" s="746"/>
      <c r="AM17" s="744">
        <f>IF(SUM(AB17:AL17)&gt;0,SUM(AB17:AL17),0)</f>
        <v>0</v>
      </c>
      <c r="AN17" s="752"/>
      <c r="AO17" s="753"/>
      <c r="AP17" s="753"/>
      <c r="AQ17" s="753"/>
      <c r="AR17" s="747">
        <f>AH17+AI17+AJ17+AK17+AN17+AO17+AP17-AQ17</f>
        <v>0</v>
      </c>
      <c r="AS17" s="169">
        <f>IF(O17+AR17&lt;=0,0,IF(AND(AR17&gt;0,AR17&gt;AM17),AR17-AM17,0))</f>
        <v>0</v>
      </c>
      <c r="AT17" s="734">
        <f>AM17+AS17</f>
        <v>0</v>
      </c>
      <c r="AU17" s="373">
        <f>IF(O17+AR17&lt;=0,0,IF(AND(AR17&lt;0,SUM(AB17:AL17)&lt;0),MIN(ABS(AR17),ABS(SUM(AB17:AL17))),0))</f>
        <v>0</v>
      </c>
      <c r="AV17" s="689"/>
      <c r="AW17" s="687"/>
      <c r="AX17" s="688"/>
      <c r="AY17" s="742"/>
      <c r="AZ17" s="742"/>
      <c r="BA17" s="744"/>
      <c r="BB17" s="744"/>
      <c r="BC17" s="744"/>
      <c r="BD17" s="744"/>
      <c r="BE17" s="744"/>
      <c r="BF17" s="746"/>
      <c r="BG17" s="744">
        <f>IF(SUM(AV17:BF17)&gt;0,SUM(AV17:BF17),0)</f>
        <v>0</v>
      </c>
      <c r="BH17" s="752"/>
      <c r="BI17" s="753"/>
      <c r="BJ17" s="753"/>
      <c r="BK17" s="753"/>
      <c r="BL17" s="747">
        <f>BB17+BC17+BD17+BE17+BH17+BI17+BJ17-BK17</f>
        <v>0</v>
      </c>
      <c r="BM17" s="169">
        <f>IF(SUM(P17:Z17)+BL17-BB17&lt;=0,0,IF(AND(BL17&gt;0,BL17&gt;BG17-BF17),BL17-BG17-BF17,0))</f>
        <v>0</v>
      </c>
      <c r="BN17" s="734">
        <f>BG17+BM17</f>
        <v>0</v>
      </c>
      <c r="BO17" s="373">
        <f>IF(SUM(P17:Z17)&lt;=0,0,IF(AND(BL17&lt;0,SUM(AV17:BF17)&lt;0),MIN(ABS(BL17),ABS(SUM(AV17:BF17))),0))</f>
        <v>0</v>
      </c>
      <c r="BP17" s="689"/>
      <c r="BQ17" s="687"/>
      <c r="BR17" s="688"/>
      <c r="BS17" s="742"/>
      <c r="BT17" s="742"/>
      <c r="BU17" s="744"/>
      <c r="BV17" s="744"/>
      <c r="BW17" s="744"/>
      <c r="BX17" s="744"/>
      <c r="BY17" s="744"/>
      <c r="BZ17" s="746"/>
      <c r="CA17" s="744">
        <f>IF(SUM(BP17:BZ17)&gt;0,SUM(BP17:BZ17),0)</f>
        <v>0</v>
      </c>
      <c r="CB17" s="752"/>
      <c r="CC17" s="753"/>
      <c r="CD17" s="753"/>
      <c r="CE17" s="753"/>
      <c r="CF17" s="747">
        <f>BV17+BW17+BX17+BY17+CB17+CC17+CD17-CE17</f>
        <v>0</v>
      </c>
      <c r="CG17" s="169">
        <f>IF(SUM(AB17:AL17)+CF17-BV17&lt;=0,0,IF(AND(CF17&gt;0,CF17&gt;CA17-BZ17),CF17-CA17-BZ17,0))</f>
        <v>0</v>
      </c>
      <c r="CH17" s="734">
        <f>CA17+CG17</f>
        <v>0</v>
      </c>
      <c r="CI17" s="373">
        <f>IF(SUM(AB17:AL17)&lt;=0,0,IF(AND(CF17&lt;0,SUM(BP17:BZ17)&lt;0),MIN(ABS(CF17),ABS(SUM(BP17:BZ17))),0))</f>
        <v>0</v>
      </c>
      <c r="CJ17" s="689"/>
      <c r="CK17" s="687"/>
      <c r="CL17" s="688"/>
      <c r="CM17" s="742"/>
      <c r="CN17" s="742"/>
      <c r="CO17" s="744"/>
      <c r="CP17" s="744"/>
      <c r="CQ17" s="744"/>
      <c r="CR17" s="744"/>
      <c r="CS17" s="744"/>
      <c r="CT17" s="744"/>
      <c r="CU17" s="746"/>
      <c r="CV17" s="744">
        <f>IF(SUM(CJ17:CU17)&gt;0,SUM(CJ17:CU17),0)</f>
        <v>0</v>
      </c>
      <c r="CW17" s="752"/>
      <c r="CX17" s="753"/>
      <c r="CY17" s="753"/>
      <c r="CZ17" s="753"/>
      <c r="DA17" s="753">
        <f>CP17+CQ17+CR17+CS17+CT17+CW17+CX17+CY17-CZ17</f>
        <v>0</v>
      </c>
      <c r="DB17" s="169">
        <f>IF(SUM(AV17:BF17)+DA17-CP17&lt;=0,0,IF(AND(DA17&gt;0,DA17&gt;CV17-CU17),DA17-CV17-CU17,0))</f>
        <v>0</v>
      </c>
      <c r="DC17" s="734">
        <f>CV17+DB17</f>
        <v>0</v>
      </c>
      <c r="DD17" s="373">
        <f>IF(SUM(AV17:BF17)&lt;=0,0,IF(AND(DA17&lt;0,SUM(CJ17:CU17)&lt;0),MIN(ABS(DA17),ABS(SUM(CJ17:CU17))),0))</f>
        <v>0</v>
      </c>
      <c r="DE17" s="692"/>
      <c r="DF17" s="693"/>
      <c r="DG17" s="694"/>
      <c r="DH17" s="748"/>
      <c r="DI17" s="748"/>
      <c r="DJ17" s="749"/>
      <c r="DK17" s="749"/>
      <c r="DL17" s="749"/>
      <c r="DM17" s="749"/>
      <c r="DN17" s="749"/>
      <c r="DO17" s="749"/>
      <c r="DP17" s="750"/>
      <c r="DQ17" s="749">
        <f>IF(SUM(DE17:DP17)&gt;0,SUM(DE17:DP17),0)</f>
        <v>0</v>
      </c>
      <c r="DR17" s="754"/>
      <c r="DS17" s="751"/>
      <c r="DT17" s="751"/>
      <c r="DU17" s="751"/>
      <c r="DV17" s="751">
        <f>DK17+DL17+DM17+DN17+DO17+DR17+DS17+DT17-DU17</f>
        <v>0</v>
      </c>
      <c r="DW17" s="170">
        <f>IF(SUM(BP17:BZ17)+DV17-DK17-DL17&lt;=0,0,IF(AND(DV17&gt;0,DV17&gt;DQ17-DP17),DV17-DQ17-DP17,0))</f>
        <v>0</v>
      </c>
      <c r="DX17" s="740">
        <f>DQ17+DW17</f>
        <v>0</v>
      </c>
      <c r="DY17" s="375">
        <f>IF(SUM(BQ17:CA17)&lt;=0,0,IF(AND(DV17&lt;0,SUM(DE17:DP17)&lt;0),MIN(ABS(DV17),ABS(SUM(DE17:DP17))),0))</f>
        <v>0</v>
      </c>
      <c r="DZ17" s="478"/>
      <c r="EA17" s="478"/>
      <c r="EB17" s="478"/>
      <c r="EC17" s="478"/>
      <c r="ED17" s="478"/>
      <c r="EE17" s="478"/>
      <c r="EF17" s="478"/>
      <c r="EG17" s="478"/>
      <c r="EH17" s="478"/>
      <c r="EI17" s="478"/>
      <c r="EJ17" s="478"/>
      <c r="EK17" s="478"/>
      <c r="EL17" s="478"/>
    </row>
    <row r="18" spans="1:142" ht="15.75" thickBot="1">
      <c r="A18" s="741"/>
      <c r="B18" s="687"/>
      <c r="C18" s="687"/>
      <c r="D18" s="688"/>
      <c r="E18" s="742"/>
      <c r="F18" s="742"/>
      <c r="G18" s="743"/>
      <c r="H18" s="728">
        <f>IF(SUM(B18:G18)&gt;0,SUM(B18:G18),0)</f>
        <v>0</v>
      </c>
      <c r="I18" s="689"/>
      <c r="J18" s="687"/>
      <c r="K18" s="688"/>
      <c r="L18" s="742"/>
      <c r="M18" s="742"/>
      <c r="N18" s="743"/>
      <c r="O18" s="729">
        <f>IF(SUM(I18:N18)&gt;0,SUM(I18:N18),0)</f>
        <v>0</v>
      </c>
      <c r="P18" s="689"/>
      <c r="Q18" s="687"/>
      <c r="R18" s="688"/>
      <c r="S18" s="742"/>
      <c r="T18" s="742"/>
      <c r="U18" s="744"/>
      <c r="V18" s="744"/>
      <c r="W18" s="744"/>
      <c r="X18" s="744"/>
      <c r="Y18" s="744"/>
      <c r="Z18" s="745"/>
      <c r="AA18" s="729">
        <f>IF(SUM(P18:Z18)&gt;0,SUM(P18:Z18),0)</f>
        <v>0</v>
      </c>
      <c r="AB18" s="689"/>
      <c r="AC18" s="687"/>
      <c r="AD18" s="688"/>
      <c r="AE18" s="742"/>
      <c r="AF18" s="742"/>
      <c r="AG18" s="744"/>
      <c r="AH18" s="744"/>
      <c r="AI18" s="744"/>
      <c r="AJ18" s="744"/>
      <c r="AK18" s="744"/>
      <c r="AL18" s="746"/>
      <c r="AM18" s="744">
        <f>IF(SUM(AB18:AL18)&gt;0,SUM(AB18:AL18),0)</f>
        <v>0</v>
      </c>
      <c r="AN18" s="752"/>
      <c r="AO18" s="753"/>
      <c r="AP18" s="753"/>
      <c r="AQ18" s="753"/>
      <c r="AR18" s="747">
        <f>AH18+AI18+AJ18+AK18+AN18+AO18+AP18-AQ18</f>
        <v>0</v>
      </c>
      <c r="AS18" s="169">
        <f>IF(O18+AR18&lt;=0,0,IF(AND(AR18&gt;0,AR18&gt;AM18),AR18-AM18,0))</f>
        <v>0</v>
      </c>
      <c r="AT18" s="734">
        <f>AM18+AS18</f>
        <v>0</v>
      </c>
      <c r="AU18" s="373">
        <f>IF(O18+AR18&lt;=0,0,IF(AND(AR18&lt;0,SUM(AB18:AL18)&lt;0),MIN(ABS(AR18),ABS(SUM(AB18:AL18))),0))</f>
        <v>0</v>
      </c>
      <c r="AV18" s="689"/>
      <c r="AW18" s="687"/>
      <c r="AX18" s="688"/>
      <c r="AY18" s="742"/>
      <c r="AZ18" s="742"/>
      <c r="BA18" s="744"/>
      <c r="BB18" s="744"/>
      <c r="BC18" s="744"/>
      <c r="BD18" s="744"/>
      <c r="BE18" s="744"/>
      <c r="BF18" s="746"/>
      <c r="BG18" s="744">
        <f>IF(SUM(AV18:BF18)&gt;0,SUM(AV18:BF18),0)</f>
        <v>0</v>
      </c>
      <c r="BH18" s="752"/>
      <c r="BI18" s="753"/>
      <c r="BJ18" s="753"/>
      <c r="BK18" s="753"/>
      <c r="BL18" s="747">
        <f>BB18+BC18+BD18+BE18+BH18+BI18+BJ18-BK18</f>
        <v>0</v>
      </c>
      <c r="BM18" s="169">
        <f>IF(SUM(P18:Z18)+BL18-BB18&lt;=0,0,IF(AND(BL18&gt;0,BL18&gt;BG18-BF18),BL18-BG18-BF18,0))</f>
        <v>0</v>
      </c>
      <c r="BN18" s="734">
        <f>BG18+BM18</f>
        <v>0</v>
      </c>
      <c r="BO18" s="373">
        <f>IF(SUM(P18:Z18)&lt;=0,0,IF(AND(BL18&lt;0,SUM(AV18:BF18)&lt;0),MIN(ABS(BL18),ABS(SUM(AV18:BF18))),0))</f>
        <v>0</v>
      </c>
      <c r="BP18" s="689"/>
      <c r="BQ18" s="687"/>
      <c r="BR18" s="688"/>
      <c r="BS18" s="742"/>
      <c r="BT18" s="742"/>
      <c r="BU18" s="744"/>
      <c r="BV18" s="744"/>
      <c r="BW18" s="744"/>
      <c r="BX18" s="744"/>
      <c r="BY18" s="744"/>
      <c r="BZ18" s="746"/>
      <c r="CA18" s="744">
        <f>IF(SUM(BP18:BZ18)&gt;0,SUM(BP18:BZ18),0)</f>
        <v>0</v>
      </c>
      <c r="CB18" s="752"/>
      <c r="CC18" s="753"/>
      <c r="CD18" s="753"/>
      <c r="CE18" s="753"/>
      <c r="CF18" s="747">
        <f>BV18+BW18+BX18+BY18+CB18+CC18+CD18-CE18</f>
        <v>0</v>
      </c>
      <c r="CG18" s="169">
        <f>IF(SUM(AB18:AL18)+CF18-BV18&lt;=0,0,IF(AND(CF18&gt;0,CF18&gt;CA18-BZ18),CF18-CA18-BZ18,0))</f>
        <v>0</v>
      </c>
      <c r="CH18" s="734">
        <f>CA18+CG18</f>
        <v>0</v>
      </c>
      <c r="CI18" s="373">
        <f>IF(SUM(AB18:AL18)&lt;=0,0,IF(AND(CF18&lt;0,SUM(BP18:BZ18)&lt;0),MIN(ABS(CF18),ABS(SUM(BP18:BZ18))),0))</f>
        <v>0</v>
      </c>
      <c r="CJ18" s="689"/>
      <c r="CK18" s="687"/>
      <c r="CL18" s="688"/>
      <c r="CM18" s="742"/>
      <c r="CN18" s="742"/>
      <c r="CO18" s="744"/>
      <c r="CP18" s="744"/>
      <c r="CQ18" s="744"/>
      <c r="CR18" s="744"/>
      <c r="CS18" s="744"/>
      <c r="CT18" s="744"/>
      <c r="CU18" s="746"/>
      <c r="CV18" s="744">
        <f>IF(SUM(CJ18:CU18)&gt;0,SUM(CJ18:CU18),0)</f>
        <v>0</v>
      </c>
      <c r="CW18" s="752"/>
      <c r="CX18" s="753"/>
      <c r="CY18" s="753"/>
      <c r="CZ18" s="753"/>
      <c r="DA18" s="753">
        <f>CP18+CQ18+CR18+CS18+CT18+CW18+CX18+CY18-CZ18</f>
        <v>0</v>
      </c>
      <c r="DB18" s="169">
        <f>IF(SUM(AV18:BF18)+DA18-CP18&lt;=0,0,IF(AND(DA18&gt;0,DA18&gt;CV18-CU18),DA18-CV18-CU18,0))</f>
        <v>0</v>
      </c>
      <c r="DC18" s="734">
        <f>CV18+DB18</f>
        <v>0</v>
      </c>
      <c r="DD18" s="373">
        <f>IF(SUM(AV18:BF18)&lt;=0,0,IF(AND(DA18&lt;0,SUM(CJ18:CU18)&lt;0),MIN(ABS(DA18),ABS(SUM(CJ18:CU18))),0))</f>
        <v>0</v>
      </c>
      <c r="DE18" s="692"/>
      <c r="DF18" s="693"/>
      <c r="DG18" s="694"/>
      <c r="DH18" s="748"/>
      <c r="DI18" s="748"/>
      <c r="DJ18" s="749"/>
      <c r="DK18" s="749"/>
      <c r="DL18" s="749"/>
      <c r="DM18" s="749"/>
      <c r="DN18" s="749"/>
      <c r="DO18" s="749"/>
      <c r="DP18" s="750"/>
      <c r="DQ18" s="749">
        <f>IF(SUM(DE18:DP18)&gt;0,SUM(DE18:DP18),0)</f>
        <v>0</v>
      </c>
      <c r="DR18" s="754"/>
      <c r="DS18" s="751"/>
      <c r="DT18" s="751"/>
      <c r="DU18" s="751"/>
      <c r="DV18" s="751">
        <f>DK18+DL18+DM18+DN18+DO18+DR18+DS18+DT18-DU18</f>
        <v>0</v>
      </c>
      <c r="DW18" s="170">
        <f>IF(SUM(BP18:BZ18)+DV18-DK18-DL18&lt;=0,0,IF(AND(DV18&gt;0,DV18&gt;DQ18-DP18),DV18-DQ18-DP18,0))</f>
        <v>0</v>
      </c>
      <c r="DX18" s="740">
        <f>DQ18+DW18</f>
        <v>0</v>
      </c>
      <c r="DY18" s="375">
        <f>IF(SUM(BQ18:CA18)&lt;=0,0,IF(AND(DV18&lt;0,SUM(DE18:DP18)&lt;0),MIN(ABS(DV18),ABS(SUM(DE18:DP18))),0))</f>
        <v>0</v>
      </c>
      <c r="DZ18" s="478"/>
      <c r="EA18" s="478"/>
      <c r="EB18" s="478"/>
      <c r="EC18" s="478"/>
      <c r="ED18" s="478"/>
      <c r="EE18" s="478"/>
      <c r="EF18" s="478"/>
      <c r="EG18" s="478"/>
      <c r="EH18" s="478"/>
      <c r="EI18" s="478"/>
      <c r="EJ18" s="478"/>
      <c r="EK18" s="478"/>
      <c r="EL18" s="478"/>
    </row>
    <row r="19" spans="1:142" ht="15.75" thickBot="1">
      <c r="A19" s="741"/>
      <c r="B19" s="687"/>
      <c r="C19" s="687"/>
      <c r="D19" s="688"/>
      <c r="E19" s="742"/>
      <c r="F19" s="742"/>
      <c r="G19" s="743"/>
      <c r="H19" s="728">
        <f>IF(SUM(B19:G19)&gt;0,SUM(B19:G19),0)</f>
        <v>0</v>
      </c>
      <c r="I19" s="689"/>
      <c r="J19" s="687"/>
      <c r="K19" s="688"/>
      <c r="L19" s="742"/>
      <c r="M19" s="742"/>
      <c r="N19" s="743"/>
      <c r="O19" s="729">
        <f>IF(SUM(I19:N19)&gt;0,SUM(I19:N19),0)</f>
        <v>0</v>
      </c>
      <c r="P19" s="689"/>
      <c r="Q19" s="687"/>
      <c r="R19" s="688"/>
      <c r="S19" s="742"/>
      <c r="T19" s="742"/>
      <c r="U19" s="744"/>
      <c r="V19" s="744"/>
      <c r="W19" s="744"/>
      <c r="X19" s="744"/>
      <c r="Y19" s="744"/>
      <c r="Z19" s="745"/>
      <c r="AA19" s="729">
        <f>IF(SUM(P19:Z19)&gt;0,SUM(P19:Z19),0)</f>
        <v>0</v>
      </c>
      <c r="AB19" s="689"/>
      <c r="AC19" s="687"/>
      <c r="AD19" s="688"/>
      <c r="AE19" s="742"/>
      <c r="AF19" s="742"/>
      <c r="AG19" s="744"/>
      <c r="AH19" s="744"/>
      <c r="AI19" s="744"/>
      <c r="AJ19" s="744"/>
      <c r="AK19" s="744"/>
      <c r="AL19" s="746"/>
      <c r="AM19" s="744">
        <f>IF(SUM(AB19:AL19)&gt;0,SUM(AB19:AL19),0)</f>
        <v>0</v>
      </c>
      <c r="AN19" s="752"/>
      <c r="AO19" s="753"/>
      <c r="AP19" s="753"/>
      <c r="AQ19" s="753"/>
      <c r="AR19" s="747">
        <f>AH19+AI19+AJ19+AK19+AN19+AO19+AP19-AQ19</f>
        <v>0</v>
      </c>
      <c r="AS19" s="169">
        <f>IF(O19+AR19&lt;=0,0,IF(AND(AR19&gt;0,AR19&gt;AM19),AR19-AM19,0))</f>
        <v>0</v>
      </c>
      <c r="AT19" s="734">
        <f>AM19+AS19</f>
        <v>0</v>
      </c>
      <c r="AU19" s="373">
        <f>IF(O19+AR19&lt;=0,0,IF(AND(AR19&lt;0,SUM(AB19:AL19)&lt;0),MIN(ABS(AR19),ABS(SUM(AB19:AL19))),0))</f>
        <v>0</v>
      </c>
      <c r="AV19" s="689"/>
      <c r="AW19" s="687"/>
      <c r="AX19" s="688"/>
      <c r="AY19" s="742"/>
      <c r="AZ19" s="742"/>
      <c r="BA19" s="744"/>
      <c r="BB19" s="744"/>
      <c r="BC19" s="744"/>
      <c r="BD19" s="744"/>
      <c r="BE19" s="744"/>
      <c r="BF19" s="746"/>
      <c r="BG19" s="744">
        <f>IF(SUM(AV19:BF19)&gt;0,SUM(AV19:BF19),0)</f>
        <v>0</v>
      </c>
      <c r="BH19" s="752"/>
      <c r="BI19" s="753"/>
      <c r="BJ19" s="753"/>
      <c r="BK19" s="753"/>
      <c r="BL19" s="747">
        <f>BB19+BC19+BD19+BE19+BH19+BI19+BJ19-BK19</f>
        <v>0</v>
      </c>
      <c r="BM19" s="169">
        <f>IF(SUM(P19:Z19)+BL19-BB19&lt;=0,0,IF(AND(BL19&gt;0,BL19&gt;BG19-BF19),BL19-BG19-BF19,0))</f>
        <v>0</v>
      </c>
      <c r="BN19" s="734">
        <f>BG19+BM19</f>
        <v>0</v>
      </c>
      <c r="BO19" s="373">
        <f>IF(SUM(P19:Z19)&lt;=0,0,IF(AND(BL19&lt;0,SUM(AV19:BF19)&lt;0),MIN(ABS(BL19),ABS(SUM(AV19:BF19))),0))</f>
        <v>0</v>
      </c>
      <c r="BP19" s="689"/>
      <c r="BQ19" s="687"/>
      <c r="BR19" s="688"/>
      <c r="BS19" s="742"/>
      <c r="BT19" s="742"/>
      <c r="BU19" s="744"/>
      <c r="BV19" s="744"/>
      <c r="BW19" s="744"/>
      <c r="BX19" s="744"/>
      <c r="BY19" s="744"/>
      <c r="BZ19" s="746"/>
      <c r="CA19" s="744">
        <f>IF(SUM(BP19:BZ19)&gt;0,SUM(BP19:BZ19),0)</f>
        <v>0</v>
      </c>
      <c r="CB19" s="752"/>
      <c r="CC19" s="753"/>
      <c r="CD19" s="753"/>
      <c r="CE19" s="753"/>
      <c r="CF19" s="747">
        <f>BV19+BW19+BX19+BY19+CB19+CC19+CD19-CE19</f>
        <v>0</v>
      </c>
      <c r="CG19" s="169">
        <f>IF(SUM(AB19:AL19)+CF19-BV19&lt;=0,0,IF(AND(CF19&gt;0,CF19&gt;CA19-BZ19),CF19-CA19-BZ19,0))</f>
        <v>0</v>
      </c>
      <c r="CH19" s="734">
        <f>CA19+CG19</f>
        <v>0</v>
      </c>
      <c r="CI19" s="373">
        <f>IF(SUM(AB19:AL19)&lt;=0,0,IF(AND(CF19&lt;0,SUM(BP19:BZ19)&lt;0),MIN(ABS(CF19),ABS(SUM(BP19:BZ19))),0))</f>
        <v>0</v>
      </c>
      <c r="CJ19" s="689"/>
      <c r="CK19" s="687"/>
      <c r="CL19" s="688"/>
      <c r="CM19" s="742"/>
      <c r="CN19" s="742"/>
      <c r="CO19" s="744"/>
      <c r="CP19" s="744"/>
      <c r="CQ19" s="744"/>
      <c r="CR19" s="744"/>
      <c r="CS19" s="744"/>
      <c r="CT19" s="744"/>
      <c r="CU19" s="746"/>
      <c r="CV19" s="744">
        <f>IF(SUM(CJ19:CU19)&gt;0,SUM(CJ19:CU19),0)</f>
        <v>0</v>
      </c>
      <c r="CW19" s="752"/>
      <c r="CX19" s="753"/>
      <c r="CY19" s="753"/>
      <c r="CZ19" s="753"/>
      <c r="DA19" s="753">
        <f>CP19+CQ19+CR19+CS19+CT19+CW19+CX19+CY19-CZ19</f>
        <v>0</v>
      </c>
      <c r="DB19" s="169">
        <f>IF(SUM(AV19:BF19)+DA19-CP19&lt;=0,0,IF(AND(DA19&gt;0,DA19&gt;CV19-CU19),DA19-CV19-CU19,0))</f>
        <v>0</v>
      </c>
      <c r="DC19" s="734">
        <f>CV19+DB19</f>
        <v>0</v>
      </c>
      <c r="DD19" s="373">
        <f>IF(SUM(AV19:BF19)&lt;=0,0,IF(AND(DA19&lt;0,SUM(CJ19:CU19)&lt;0),MIN(ABS(DA19),ABS(SUM(CJ19:CU19))),0))</f>
        <v>0</v>
      </c>
      <c r="DE19" s="692"/>
      <c r="DF19" s="693"/>
      <c r="DG19" s="694"/>
      <c r="DH19" s="748"/>
      <c r="DI19" s="748"/>
      <c r="DJ19" s="749"/>
      <c r="DK19" s="749"/>
      <c r="DL19" s="749"/>
      <c r="DM19" s="749"/>
      <c r="DN19" s="749"/>
      <c r="DO19" s="749"/>
      <c r="DP19" s="750"/>
      <c r="DQ19" s="749">
        <f>IF(SUM(DE19:DP19)&gt;0,SUM(DE19:DP19),0)</f>
        <v>0</v>
      </c>
      <c r="DR19" s="754"/>
      <c r="DS19" s="751"/>
      <c r="DT19" s="751"/>
      <c r="DU19" s="751"/>
      <c r="DV19" s="751">
        <f>DK19+DL19+DM19+DN19+DO19+DR19+DS19+DT19-DU19</f>
        <v>0</v>
      </c>
      <c r="DW19" s="170">
        <f>IF(SUM(BP19:BZ19)+DV19-DK19-DL19&lt;=0,0,IF(AND(DV19&gt;0,DV19&gt;DQ19-DP19),DV19-DQ19-DP19,0))</f>
        <v>0</v>
      </c>
      <c r="DX19" s="740">
        <f>DQ19+DW19</f>
        <v>0</v>
      </c>
      <c r="DY19" s="375">
        <f>IF(SUM(BQ19:CA19)&lt;=0,0,IF(AND(DV19&lt;0,SUM(DE19:DP19)&lt;0),MIN(ABS(DV19),ABS(SUM(DE19:DP19))),0))</f>
        <v>0</v>
      </c>
      <c r="DZ19" s="478"/>
      <c r="EA19" s="478"/>
      <c r="EB19" s="478"/>
      <c r="EC19" s="478"/>
      <c r="ED19" s="478"/>
      <c r="EE19" s="478"/>
      <c r="EF19" s="478"/>
      <c r="EG19" s="478"/>
      <c r="EH19" s="478"/>
      <c r="EI19" s="478"/>
      <c r="EJ19" s="478"/>
      <c r="EK19" s="478"/>
      <c r="EL19" s="478"/>
    </row>
    <row r="20" spans="1:142" ht="15.75" thickBot="1">
      <c r="A20" s="741"/>
      <c r="B20" s="687"/>
      <c r="C20" s="687"/>
      <c r="D20" s="688"/>
      <c r="E20" s="742"/>
      <c r="F20" s="742"/>
      <c r="G20" s="743"/>
      <c r="H20" s="728">
        <f>IF(SUM(B20:G20)&gt;0,SUM(B20:G20),0)</f>
        <v>0</v>
      </c>
      <c r="I20" s="689"/>
      <c r="J20" s="687"/>
      <c r="K20" s="688"/>
      <c r="L20" s="742"/>
      <c r="M20" s="742"/>
      <c r="N20" s="743"/>
      <c r="O20" s="729">
        <f>IF(SUM(I20:N20)&gt;0,SUM(I20:N20),0)</f>
        <v>0</v>
      </c>
      <c r="P20" s="689"/>
      <c r="Q20" s="687"/>
      <c r="R20" s="688"/>
      <c r="S20" s="742"/>
      <c r="T20" s="742"/>
      <c r="U20" s="744"/>
      <c r="V20" s="744"/>
      <c r="W20" s="744"/>
      <c r="X20" s="744"/>
      <c r="Y20" s="744"/>
      <c r="Z20" s="745"/>
      <c r="AA20" s="729">
        <f>IF(SUM(P20:Z20)&gt;0,SUM(P20:Z20),0)</f>
        <v>0</v>
      </c>
      <c r="AB20" s="689"/>
      <c r="AC20" s="687"/>
      <c r="AD20" s="688"/>
      <c r="AE20" s="742"/>
      <c r="AF20" s="742"/>
      <c r="AG20" s="744"/>
      <c r="AH20" s="744"/>
      <c r="AI20" s="744"/>
      <c r="AJ20" s="744"/>
      <c r="AK20" s="744"/>
      <c r="AL20" s="746"/>
      <c r="AM20" s="744">
        <f>IF(SUM(AB20:AL20)&gt;0,SUM(AB20:AL20),0)</f>
        <v>0</v>
      </c>
      <c r="AN20" s="752"/>
      <c r="AO20" s="753"/>
      <c r="AP20" s="753"/>
      <c r="AQ20" s="753"/>
      <c r="AR20" s="747">
        <f>AH20+AI20+AJ20+AK20+AN20+AO20+AP20-AQ20</f>
        <v>0</v>
      </c>
      <c r="AS20" s="169">
        <f>IF(O20+AR20&lt;=0,0,IF(AND(AR20&gt;0,AR20&gt;AM20),AR20-AM20,0))</f>
        <v>0</v>
      </c>
      <c r="AT20" s="734">
        <f>AM20+AS20</f>
        <v>0</v>
      </c>
      <c r="AU20" s="373">
        <f>IF(O20+AR20&lt;=0,0,IF(AND(AR20&lt;0,SUM(AB20:AL20)&lt;0),MIN(ABS(AR20),ABS(SUM(AB20:AL20))),0))</f>
        <v>0</v>
      </c>
      <c r="AV20" s="689"/>
      <c r="AW20" s="687"/>
      <c r="AX20" s="688"/>
      <c r="AY20" s="742"/>
      <c r="AZ20" s="742"/>
      <c r="BA20" s="744"/>
      <c r="BB20" s="744"/>
      <c r="BC20" s="744"/>
      <c r="BD20" s="744"/>
      <c r="BE20" s="744"/>
      <c r="BF20" s="746"/>
      <c r="BG20" s="744">
        <f>IF(SUM(AV20:BF20)&gt;0,SUM(AV20:BF20),0)</f>
        <v>0</v>
      </c>
      <c r="BH20" s="752"/>
      <c r="BI20" s="753"/>
      <c r="BJ20" s="753"/>
      <c r="BK20" s="753"/>
      <c r="BL20" s="747">
        <f>BB20+BC20+BD20+BE20+BH20+BI20+BJ20-BK20</f>
        <v>0</v>
      </c>
      <c r="BM20" s="169">
        <f>IF(SUM(P20:Z20)+BL20-BB20&lt;=0,0,IF(AND(BL20&gt;0,BL20&gt;BG20-BF20),BL20-BG20-BF20,0))</f>
        <v>0</v>
      </c>
      <c r="BN20" s="734">
        <f>BG20+BM20</f>
        <v>0</v>
      </c>
      <c r="BO20" s="373">
        <f>IF(SUM(P20:Z20)&lt;=0,0,IF(AND(BL20&lt;0,SUM(AV20:BF20)&lt;0),MIN(ABS(BL20),ABS(SUM(AV20:BF20))),0))</f>
        <v>0</v>
      </c>
      <c r="BP20" s="689"/>
      <c r="BQ20" s="687"/>
      <c r="BR20" s="688"/>
      <c r="BS20" s="742"/>
      <c r="BT20" s="742"/>
      <c r="BU20" s="744"/>
      <c r="BV20" s="744"/>
      <c r="BW20" s="744"/>
      <c r="BX20" s="744"/>
      <c r="BY20" s="744"/>
      <c r="BZ20" s="746"/>
      <c r="CA20" s="744">
        <f>IF(SUM(BP20:BZ20)&gt;0,SUM(BP20:BZ20),0)</f>
        <v>0</v>
      </c>
      <c r="CB20" s="752"/>
      <c r="CC20" s="753"/>
      <c r="CD20" s="753"/>
      <c r="CE20" s="753"/>
      <c r="CF20" s="747">
        <f>BV20+BW20+BX20+BY20+CB20+CC20+CD20-CE20</f>
        <v>0</v>
      </c>
      <c r="CG20" s="169">
        <f>IF(SUM(AB20:AL20)+CF20-BV20&lt;=0,0,IF(AND(CF20&gt;0,CF20&gt;CA20-BZ20),CF20-CA20-BZ20,0))</f>
        <v>0</v>
      </c>
      <c r="CH20" s="734">
        <f>CA20+CG20</f>
        <v>0</v>
      </c>
      <c r="CI20" s="373">
        <f>IF(SUM(AB20:AL20)&lt;=0,0,IF(AND(CF20&lt;0,SUM(BP20:BZ20)&lt;0),MIN(ABS(CF20),ABS(SUM(BP20:BZ20))),0))</f>
        <v>0</v>
      </c>
      <c r="CJ20" s="689"/>
      <c r="CK20" s="687"/>
      <c r="CL20" s="688"/>
      <c r="CM20" s="742"/>
      <c r="CN20" s="742"/>
      <c r="CO20" s="744"/>
      <c r="CP20" s="744"/>
      <c r="CQ20" s="744"/>
      <c r="CR20" s="744"/>
      <c r="CS20" s="744"/>
      <c r="CT20" s="744"/>
      <c r="CU20" s="746"/>
      <c r="CV20" s="744">
        <f>IF(SUM(CJ20:CU20)&gt;0,SUM(CJ20:CU20),0)</f>
        <v>0</v>
      </c>
      <c r="CW20" s="752"/>
      <c r="CX20" s="753"/>
      <c r="CY20" s="753"/>
      <c r="CZ20" s="753"/>
      <c r="DA20" s="753">
        <f>CP20+CQ20+CR20+CS20+CT20+CW20+CX20+CY20-CZ20</f>
        <v>0</v>
      </c>
      <c r="DB20" s="169">
        <f>IF(SUM(AV20:BF20)+DA20-CP20&lt;=0,0,IF(AND(DA20&gt;0,DA20&gt;CV20-CU20),DA20-CV20-CU20,0))</f>
        <v>0</v>
      </c>
      <c r="DC20" s="734">
        <f>CV20+DB20</f>
        <v>0</v>
      </c>
      <c r="DD20" s="373">
        <f>IF(SUM(AV20:BF20)&lt;=0,0,IF(AND(DA20&lt;0,SUM(CJ20:CU20)&lt;0),MIN(ABS(DA20),ABS(SUM(CJ20:CU20))),0))</f>
        <v>0</v>
      </c>
      <c r="DE20" s="692"/>
      <c r="DF20" s="693"/>
      <c r="DG20" s="694"/>
      <c r="DH20" s="748"/>
      <c r="DI20" s="748"/>
      <c r="DJ20" s="749"/>
      <c r="DK20" s="749"/>
      <c r="DL20" s="749"/>
      <c r="DM20" s="749"/>
      <c r="DN20" s="749"/>
      <c r="DO20" s="749"/>
      <c r="DP20" s="750"/>
      <c r="DQ20" s="749">
        <f>IF(SUM(DE20:DP20)&gt;0,SUM(DE20:DP20),0)</f>
        <v>0</v>
      </c>
      <c r="DR20" s="754"/>
      <c r="DS20" s="751"/>
      <c r="DT20" s="751"/>
      <c r="DU20" s="751"/>
      <c r="DV20" s="751">
        <f>DK20+DL20+DM20+DN20+DO20+DR20+DS20+DT20-DU20</f>
        <v>0</v>
      </c>
      <c r="DW20" s="170">
        <f>IF(SUM(BP20:BZ20)+DV20-DK20-DL20&lt;=0,0,IF(AND(DV20&gt;0,DV20&gt;DQ20-DP20),DV20-DQ20-DP20,0))</f>
        <v>0</v>
      </c>
      <c r="DX20" s="740">
        <f>DQ20+DW20</f>
        <v>0</v>
      </c>
      <c r="DY20" s="375">
        <f>IF(SUM(BQ20:CA20)&lt;=0,0,IF(AND(DV20&lt;0,SUM(DE20:DP20)&lt;0),MIN(ABS(DV20),ABS(SUM(DE20:DP20))),0))</f>
        <v>0</v>
      </c>
      <c r="DZ20" s="478"/>
      <c r="EA20" s="478"/>
      <c r="EB20" s="478"/>
      <c r="EC20" s="478"/>
      <c r="ED20" s="478"/>
      <c r="EE20" s="478"/>
      <c r="EF20" s="478"/>
      <c r="EG20" s="478"/>
      <c r="EH20" s="478"/>
      <c r="EI20" s="478"/>
      <c r="EJ20" s="478"/>
      <c r="EK20" s="478"/>
      <c r="EL20" s="478"/>
    </row>
    <row r="21" spans="1:142" ht="15.75" thickBot="1">
      <c r="A21" s="741"/>
      <c r="B21" s="687"/>
      <c r="C21" s="687"/>
      <c r="D21" s="688"/>
      <c r="E21" s="742"/>
      <c r="F21" s="742"/>
      <c r="G21" s="743"/>
      <c r="H21" s="728">
        <f>IF(SUM(B21:G21)&gt;0,SUM(B21:G21),0)</f>
        <v>0</v>
      </c>
      <c r="I21" s="689"/>
      <c r="J21" s="687"/>
      <c r="K21" s="688"/>
      <c r="L21" s="742"/>
      <c r="M21" s="742"/>
      <c r="N21" s="743"/>
      <c r="O21" s="729">
        <f>IF(SUM(I21:N21)&gt;0,SUM(I21:N21),0)</f>
        <v>0</v>
      </c>
      <c r="P21" s="689"/>
      <c r="Q21" s="687"/>
      <c r="R21" s="688"/>
      <c r="S21" s="742"/>
      <c r="T21" s="742"/>
      <c r="U21" s="744"/>
      <c r="V21" s="744"/>
      <c r="W21" s="744"/>
      <c r="X21" s="744"/>
      <c r="Y21" s="744"/>
      <c r="Z21" s="745"/>
      <c r="AA21" s="729">
        <f>IF(SUM(P21:Z21)&gt;0,SUM(P21:Z21),0)</f>
        <v>0</v>
      </c>
      <c r="AB21" s="689"/>
      <c r="AC21" s="687"/>
      <c r="AD21" s="688"/>
      <c r="AE21" s="742"/>
      <c r="AF21" s="742"/>
      <c r="AG21" s="744"/>
      <c r="AH21" s="744"/>
      <c r="AI21" s="744"/>
      <c r="AJ21" s="744"/>
      <c r="AK21" s="744"/>
      <c r="AL21" s="746"/>
      <c r="AM21" s="744">
        <f>IF(SUM(AB21:AL21)&gt;0,SUM(AB21:AL21),0)</f>
        <v>0</v>
      </c>
      <c r="AN21" s="752"/>
      <c r="AO21" s="753"/>
      <c r="AP21" s="753"/>
      <c r="AQ21" s="753"/>
      <c r="AR21" s="747">
        <f>AH21+AI21+AJ21+AK21+AN21+AO21+AP21-AQ21</f>
        <v>0</v>
      </c>
      <c r="AS21" s="169">
        <f>IF(O21+AR21&lt;=0,0,IF(AND(AR21&gt;0,AR21&gt;AM21),AR21-AM21,0))</f>
        <v>0</v>
      </c>
      <c r="AT21" s="734">
        <f>AM21+AS21</f>
        <v>0</v>
      </c>
      <c r="AU21" s="373">
        <f>IF(O21+AR21&lt;=0,0,IF(AND(AR21&lt;0,SUM(AB21:AL21)&lt;0),MIN(ABS(AR21),ABS(SUM(AB21:AL21))),0))</f>
        <v>0</v>
      </c>
      <c r="AV21" s="689"/>
      <c r="AW21" s="687"/>
      <c r="AX21" s="688"/>
      <c r="AY21" s="742"/>
      <c r="AZ21" s="742"/>
      <c r="BA21" s="744"/>
      <c r="BB21" s="744"/>
      <c r="BC21" s="744"/>
      <c r="BD21" s="744"/>
      <c r="BE21" s="744"/>
      <c r="BF21" s="746"/>
      <c r="BG21" s="744">
        <f>IF(SUM(AV21:BF21)&gt;0,SUM(AV21:BF21),0)</f>
        <v>0</v>
      </c>
      <c r="BH21" s="752"/>
      <c r="BI21" s="753"/>
      <c r="BJ21" s="753"/>
      <c r="BK21" s="753"/>
      <c r="BL21" s="747">
        <f>BB21+BC21+BD21+BE21+BH21+BI21+BJ21-BK21</f>
        <v>0</v>
      </c>
      <c r="BM21" s="169">
        <f>IF(SUM(P21:Z21)+BL21-BB21&lt;=0,0,IF(AND(BL21&gt;0,BL21&gt;BG21-BF21),BL21-BG21-BF21,0))</f>
        <v>0</v>
      </c>
      <c r="BN21" s="734">
        <f>BG21+BM21</f>
        <v>0</v>
      </c>
      <c r="BO21" s="373">
        <f>IF(SUM(P21:Z21)&lt;=0,0,IF(AND(BL21&lt;0,SUM(AV21:BF21)&lt;0),MIN(ABS(BL21),ABS(SUM(AV21:BF21))),0))</f>
        <v>0</v>
      </c>
      <c r="BP21" s="689"/>
      <c r="BQ21" s="687"/>
      <c r="BR21" s="688"/>
      <c r="BS21" s="742"/>
      <c r="BT21" s="742"/>
      <c r="BU21" s="744"/>
      <c r="BV21" s="744"/>
      <c r="BW21" s="744"/>
      <c r="BX21" s="744"/>
      <c r="BY21" s="744"/>
      <c r="BZ21" s="746"/>
      <c r="CA21" s="744">
        <f>IF(SUM(BP21:BZ21)&gt;0,SUM(BP21:BZ21),0)</f>
        <v>0</v>
      </c>
      <c r="CB21" s="752"/>
      <c r="CC21" s="753"/>
      <c r="CD21" s="753"/>
      <c r="CE21" s="753"/>
      <c r="CF21" s="747">
        <f>BV21+BW21+BX21+BY21+CB21+CC21+CD21-CE21</f>
        <v>0</v>
      </c>
      <c r="CG21" s="169">
        <f>IF(SUM(AB21:AL21)+CF21-BV21&lt;=0,0,IF(AND(CF21&gt;0,CF21&gt;CA21-BZ21),CF21-CA21-BZ21,0))</f>
        <v>0</v>
      </c>
      <c r="CH21" s="734">
        <f>CA21+CG21</f>
        <v>0</v>
      </c>
      <c r="CI21" s="373">
        <f>IF(SUM(AB21:AL21)&lt;=0,0,IF(AND(CF21&lt;0,SUM(BP21:BZ21)&lt;0),MIN(ABS(CF21),ABS(SUM(BP21:BZ21))),0))</f>
        <v>0</v>
      </c>
      <c r="CJ21" s="689"/>
      <c r="CK21" s="687"/>
      <c r="CL21" s="688"/>
      <c r="CM21" s="742"/>
      <c r="CN21" s="742"/>
      <c r="CO21" s="744"/>
      <c r="CP21" s="744"/>
      <c r="CQ21" s="744"/>
      <c r="CR21" s="744"/>
      <c r="CS21" s="744"/>
      <c r="CT21" s="744"/>
      <c r="CU21" s="746"/>
      <c r="CV21" s="744">
        <f>IF(SUM(CJ21:CU21)&gt;0,SUM(CJ21:CU21),0)</f>
        <v>0</v>
      </c>
      <c r="CW21" s="752"/>
      <c r="CX21" s="753"/>
      <c r="CY21" s="753"/>
      <c r="CZ21" s="753"/>
      <c r="DA21" s="753">
        <f>CP21+CQ21+CR21+CS21+CT21+CW21+CX21+CY21-CZ21</f>
        <v>0</v>
      </c>
      <c r="DB21" s="169">
        <f>IF(SUM(AV21:BF21)+DA21-CP21&lt;=0,0,IF(AND(DA21&gt;0,DA21&gt;CV21-CU21),DA21-CV21-CU21,0))</f>
        <v>0</v>
      </c>
      <c r="DC21" s="734">
        <f>CV21+DB21</f>
        <v>0</v>
      </c>
      <c r="DD21" s="373">
        <f>IF(SUM(AV21:BF21)&lt;=0,0,IF(AND(DA21&lt;0,SUM(CJ21:CU21)&lt;0),MIN(ABS(DA21),ABS(SUM(CJ21:CU21))),0))</f>
        <v>0</v>
      </c>
      <c r="DE21" s="692"/>
      <c r="DF21" s="693"/>
      <c r="DG21" s="694"/>
      <c r="DH21" s="748"/>
      <c r="DI21" s="748"/>
      <c r="DJ21" s="749"/>
      <c r="DK21" s="749"/>
      <c r="DL21" s="749"/>
      <c r="DM21" s="749"/>
      <c r="DN21" s="749"/>
      <c r="DO21" s="749"/>
      <c r="DP21" s="750"/>
      <c r="DQ21" s="749">
        <f>IF(SUM(DE21:DP21)&gt;0,SUM(DE21:DP21),0)</f>
        <v>0</v>
      </c>
      <c r="DR21" s="754"/>
      <c r="DS21" s="751"/>
      <c r="DT21" s="751"/>
      <c r="DU21" s="751"/>
      <c r="DV21" s="751">
        <f>DK21+DL21+DM21+DN21+DO21+DR21+DS21+DT21-DU21</f>
        <v>0</v>
      </c>
      <c r="DW21" s="170">
        <f>IF(SUM(BP21:BZ21)+DV21-DK21-DL21&lt;=0,0,IF(AND(DV21&gt;0,DV21&gt;DQ21-DP21),DV21-DQ21-DP21,0))</f>
        <v>0</v>
      </c>
      <c r="DX21" s="740">
        <f>DQ21+DW21</f>
        <v>0</v>
      </c>
      <c r="DY21" s="375">
        <f>IF(SUM(BQ21:CA21)&lt;=0,0,IF(AND(DV21&lt;0,SUM(DE21:DP21)&lt;0),MIN(ABS(DV21),ABS(SUM(DE21:DP21))),0))</f>
        <v>0</v>
      </c>
      <c r="DZ21" s="478"/>
      <c r="EA21" s="478"/>
      <c r="EB21" s="478"/>
      <c r="EC21" s="478"/>
      <c r="ED21" s="478"/>
      <c r="EE21" s="478"/>
      <c r="EF21" s="478"/>
      <c r="EG21" s="478"/>
      <c r="EH21" s="478"/>
      <c r="EI21" s="478"/>
      <c r="EJ21" s="478"/>
      <c r="EK21" s="478"/>
      <c r="EL21" s="478"/>
    </row>
    <row r="22" spans="1:142" ht="15.75" thickBot="1">
      <c r="A22" s="741"/>
      <c r="B22" s="687"/>
      <c r="C22" s="687"/>
      <c r="D22" s="688"/>
      <c r="E22" s="742"/>
      <c r="F22" s="742"/>
      <c r="G22" s="743"/>
      <c r="H22" s="728">
        <f>IF(SUM(B22:G22)&gt;0,SUM(B22:G22),0)</f>
        <v>0</v>
      </c>
      <c r="I22" s="689"/>
      <c r="J22" s="687"/>
      <c r="K22" s="688"/>
      <c r="L22" s="742"/>
      <c r="M22" s="742"/>
      <c r="N22" s="743"/>
      <c r="O22" s="729">
        <f>IF(SUM(I22:N22)&gt;0,SUM(I22:N22),0)</f>
        <v>0</v>
      </c>
      <c r="P22" s="689"/>
      <c r="Q22" s="687"/>
      <c r="R22" s="688"/>
      <c r="S22" s="742"/>
      <c r="T22" s="742"/>
      <c r="U22" s="744"/>
      <c r="V22" s="744"/>
      <c r="W22" s="744"/>
      <c r="X22" s="744"/>
      <c r="Y22" s="744"/>
      <c r="Z22" s="745"/>
      <c r="AA22" s="729">
        <f>IF(SUM(P22:Z22)&gt;0,SUM(P22:Z22),0)</f>
        <v>0</v>
      </c>
      <c r="AB22" s="689"/>
      <c r="AC22" s="687"/>
      <c r="AD22" s="688"/>
      <c r="AE22" s="742"/>
      <c r="AF22" s="742"/>
      <c r="AG22" s="744"/>
      <c r="AH22" s="744"/>
      <c r="AI22" s="744"/>
      <c r="AJ22" s="744"/>
      <c r="AK22" s="744"/>
      <c r="AL22" s="746"/>
      <c r="AM22" s="744">
        <f>IF(SUM(AB22:AL22)&gt;0,SUM(AB22:AL22),0)</f>
        <v>0</v>
      </c>
      <c r="AN22" s="752"/>
      <c r="AO22" s="753"/>
      <c r="AP22" s="753"/>
      <c r="AQ22" s="753"/>
      <c r="AR22" s="747">
        <f>AH22+AI22+AJ22+AK22+AN22+AO22+AP22-AQ22</f>
        <v>0</v>
      </c>
      <c r="AS22" s="169">
        <f>IF(O22+AR22&lt;=0,0,IF(AND(AR22&gt;0,AR22&gt;AM22),AR22-AM22,0))</f>
        <v>0</v>
      </c>
      <c r="AT22" s="734">
        <f>AM22+AS22</f>
        <v>0</v>
      </c>
      <c r="AU22" s="373">
        <f>IF(O22+AR22&lt;=0,0,IF(AND(AR22&lt;0,SUM(AB22:AL22)&lt;0),MIN(ABS(AR22),ABS(SUM(AB22:AL22))),0))</f>
        <v>0</v>
      </c>
      <c r="AV22" s="689"/>
      <c r="AW22" s="687"/>
      <c r="AX22" s="688"/>
      <c r="AY22" s="742"/>
      <c r="AZ22" s="742"/>
      <c r="BA22" s="744"/>
      <c r="BB22" s="744"/>
      <c r="BC22" s="744"/>
      <c r="BD22" s="744"/>
      <c r="BE22" s="744"/>
      <c r="BF22" s="746"/>
      <c r="BG22" s="744">
        <f>IF(SUM(AV22:BF22)&gt;0,SUM(AV22:BF22),0)</f>
        <v>0</v>
      </c>
      <c r="BH22" s="752"/>
      <c r="BI22" s="753"/>
      <c r="BJ22" s="753"/>
      <c r="BK22" s="753"/>
      <c r="BL22" s="747">
        <f>BB22+BC22+BD22+BE22+BH22+BI22+BJ22-BK22</f>
        <v>0</v>
      </c>
      <c r="BM22" s="169">
        <f>IF(SUM(P22:Z22)+BL22-BB22&lt;=0,0,IF(AND(BL22&gt;0,BL22&gt;BG22-BF22),BL22-BG22-BF22,0))</f>
        <v>0</v>
      </c>
      <c r="BN22" s="734">
        <f>BG22+BM22</f>
        <v>0</v>
      </c>
      <c r="BO22" s="373">
        <f>IF(SUM(P22:Z22)&lt;=0,0,IF(AND(BL22&lt;0,SUM(AV22:BF22)&lt;0),MIN(ABS(BL22),ABS(SUM(AV22:BF22))),0))</f>
        <v>0</v>
      </c>
      <c r="BP22" s="689"/>
      <c r="BQ22" s="687"/>
      <c r="BR22" s="688"/>
      <c r="BS22" s="742"/>
      <c r="BT22" s="742"/>
      <c r="BU22" s="744"/>
      <c r="BV22" s="744"/>
      <c r="BW22" s="744"/>
      <c r="BX22" s="744"/>
      <c r="BY22" s="744"/>
      <c r="BZ22" s="746"/>
      <c r="CA22" s="744">
        <f>IF(SUM(BP22:BZ22)&gt;0,SUM(BP22:BZ22),0)</f>
        <v>0</v>
      </c>
      <c r="CB22" s="752"/>
      <c r="CC22" s="753"/>
      <c r="CD22" s="753"/>
      <c r="CE22" s="753"/>
      <c r="CF22" s="747">
        <f>BV22+BW22+BX22+BY22+CB22+CC22+CD22-CE22</f>
        <v>0</v>
      </c>
      <c r="CG22" s="169">
        <f>IF(SUM(AB22:AL22)+CF22-BV22&lt;=0,0,IF(AND(CF22&gt;0,CF22&gt;CA22-BZ22),CF22-CA22-BZ22,0))</f>
        <v>0</v>
      </c>
      <c r="CH22" s="734">
        <f>CA22+CG22</f>
        <v>0</v>
      </c>
      <c r="CI22" s="373">
        <f>IF(SUM(AB22:AL22)&lt;=0,0,IF(AND(CF22&lt;0,SUM(BP22:BZ22)&lt;0),MIN(ABS(CF22),ABS(SUM(BP22:BZ22))),0))</f>
        <v>0</v>
      </c>
      <c r="CJ22" s="689"/>
      <c r="CK22" s="687"/>
      <c r="CL22" s="688"/>
      <c r="CM22" s="742"/>
      <c r="CN22" s="742"/>
      <c r="CO22" s="744"/>
      <c r="CP22" s="744"/>
      <c r="CQ22" s="744"/>
      <c r="CR22" s="744"/>
      <c r="CS22" s="744"/>
      <c r="CT22" s="744"/>
      <c r="CU22" s="746"/>
      <c r="CV22" s="744">
        <f>IF(SUM(CJ22:CU22)&gt;0,SUM(CJ22:CU22),0)</f>
        <v>0</v>
      </c>
      <c r="CW22" s="752"/>
      <c r="CX22" s="753"/>
      <c r="CY22" s="753"/>
      <c r="CZ22" s="753"/>
      <c r="DA22" s="753">
        <f>CP22+CQ22+CR22+CS22+CT22+CW22+CX22+CY22-CZ22</f>
        <v>0</v>
      </c>
      <c r="DB22" s="169">
        <f>IF(SUM(AV22:BF22)+DA22-CP22&lt;=0,0,IF(AND(DA22&gt;0,DA22&gt;CV22-CU22),DA22-CV22-CU22,0))</f>
        <v>0</v>
      </c>
      <c r="DC22" s="734">
        <f>CV22+DB22</f>
        <v>0</v>
      </c>
      <c r="DD22" s="373">
        <f>IF(SUM(AV22:BF22)&lt;=0,0,IF(AND(DA22&lt;0,SUM(CJ22:CU22)&lt;0),MIN(ABS(DA22),ABS(SUM(CJ22:CU22))),0))</f>
        <v>0</v>
      </c>
      <c r="DE22" s="692"/>
      <c r="DF22" s="693"/>
      <c r="DG22" s="694"/>
      <c r="DH22" s="748"/>
      <c r="DI22" s="748"/>
      <c r="DJ22" s="749"/>
      <c r="DK22" s="749"/>
      <c r="DL22" s="749"/>
      <c r="DM22" s="749"/>
      <c r="DN22" s="749"/>
      <c r="DO22" s="749"/>
      <c r="DP22" s="750"/>
      <c r="DQ22" s="749">
        <f>IF(SUM(DE22:DP22)&gt;0,SUM(DE22:DP22),0)</f>
        <v>0</v>
      </c>
      <c r="DR22" s="754"/>
      <c r="DS22" s="751"/>
      <c r="DT22" s="751"/>
      <c r="DU22" s="751"/>
      <c r="DV22" s="751">
        <f>DK22+DL22+DM22+DN22+DO22+DR22+DS22+DT22-DU22</f>
        <v>0</v>
      </c>
      <c r="DW22" s="170">
        <f>IF(SUM(BP22:BZ22)+DV22-DK22-DL22&lt;=0,0,IF(AND(DV22&gt;0,DV22&gt;DQ22-DP22),DV22-DQ22-DP22,0))</f>
        <v>0</v>
      </c>
      <c r="DX22" s="740">
        <f>DQ22+DW22</f>
        <v>0</v>
      </c>
      <c r="DY22" s="375">
        <f>IF(SUM(BQ22:CA22)&lt;=0,0,IF(AND(DV22&lt;0,SUM(DE22:DP22)&lt;0),MIN(ABS(DV22),ABS(SUM(DE22:DP22))),0))</f>
        <v>0</v>
      </c>
      <c r="DZ22" s="478"/>
      <c r="EA22" s="478"/>
      <c r="EB22" s="478"/>
      <c r="EC22" s="478"/>
      <c r="ED22" s="478"/>
      <c r="EE22" s="478"/>
      <c r="EF22" s="478"/>
      <c r="EG22" s="478"/>
      <c r="EH22" s="478"/>
      <c r="EI22" s="478"/>
      <c r="EJ22" s="478"/>
      <c r="EK22" s="478"/>
      <c r="EL22" s="478"/>
    </row>
    <row r="23" spans="1:142" ht="15.75" thickBot="1">
      <c r="A23" s="741"/>
      <c r="B23" s="687"/>
      <c r="C23" s="687"/>
      <c r="D23" s="688"/>
      <c r="E23" s="742"/>
      <c r="F23" s="742"/>
      <c r="G23" s="743"/>
      <c r="H23" s="728">
        <f>IF(SUM(B23:G23)&gt;0,SUM(B23:G23),0)</f>
        <v>0</v>
      </c>
      <c r="I23" s="689"/>
      <c r="J23" s="687"/>
      <c r="K23" s="688"/>
      <c r="L23" s="742"/>
      <c r="M23" s="742"/>
      <c r="N23" s="743"/>
      <c r="O23" s="729">
        <f>IF(SUM(I23:N23)&gt;0,SUM(I23:N23),0)</f>
        <v>0</v>
      </c>
      <c r="P23" s="689"/>
      <c r="Q23" s="687"/>
      <c r="R23" s="688"/>
      <c r="S23" s="742"/>
      <c r="T23" s="742"/>
      <c r="U23" s="744"/>
      <c r="V23" s="744"/>
      <c r="W23" s="744"/>
      <c r="X23" s="744"/>
      <c r="Y23" s="744"/>
      <c r="Z23" s="745"/>
      <c r="AA23" s="729">
        <f>IF(SUM(P23:Z23)&gt;0,SUM(P23:Z23),0)</f>
        <v>0</v>
      </c>
      <c r="AB23" s="689"/>
      <c r="AC23" s="687"/>
      <c r="AD23" s="688"/>
      <c r="AE23" s="742"/>
      <c r="AF23" s="742"/>
      <c r="AG23" s="744"/>
      <c r="AH23" s="744"/>
      <c r="AI23" s="744"/>
      <c r="AJ23" s="744"/>
      <c r="AK23" s="744"/>
      <c r="AL23" s="746"/>
      <c r="AM23" s="744">
        <f>IF(SUM(AB23:AL23)&gt;0,SUM(AB23:AL23),0)</f>
        <v>0</v>
      </c>
      <c r="AN23" s="752"/>
      <c r="AO23" s="753"/>
      <c r="AP23" s="753"/>
      <c r="AQ23" s="753"/>
      <c r="AR23" s="747">
        <f>AH23+AI23+AJ23+AK23+AN23+AO23+AP23-AQ23</f>
        <v>0</v>
      </c>
      <c r="AS23" s="169">
        <f>IF(O23+AR23&lt;=0,0,IF(AND(AR23&gt;0,AR23&gt;AM23),AR23-AM23,0))</f>
        <v>0</v>
      </c>
      <c r="AT23" s="734">
        <f>AM23+AS23</f>
        <v>0</v>
      </c>
      <c r="AU23" s="373">
        <f>IF(O23+AR23&lt;=0,0,IF(AND(AR23&lt;0,SUM(AB23:AL23)&lt;0),MIN(ABS(AR23),ABS(SUM(AB23:AL23))),0))</f>
        <v>0</v>
      </c>
      <c r="AV23" s="689"/>
      <c r="AW23" s="687"/>
      <c r="AX23" s="688"/>
      <c r="AY23" s="742"/>
      <c r="AZ23" s="742"/>
      <c r="BA23" s="744"/>
      <c r="BB23" s="744"/>
      <c r="BC23" s="744"/>
      <c r="BD23" s="744"/>
      <c r="BE23" s="744"/>
      <c r="BF23" s="746"/>
      <c r="BG23" s="744">
        <f>IF(SUM(AV23:BF23)&gt;0,SUM(AV23:BF23),0)</f>
        <v>0</v>
      </c>
      <c r="BH23" s="752"/>
      <c r="BI23" s="753"/>
      <c r="BJ23" s="753"/>
      <c r="BK23" s="753"/>
      <c r="BL23" s="747">
        <f>BB23+BC23+BD23+BE23+BH23+BI23+BJ23-BK23</f>
        <v>0</v>
      </c>
      <c r="BM23" s="169">
        <f>IF(SUM(P23:Z23)+BL23-BB23&lt;=0,0,IF(AND(BL23&gt;0,BL23&gt;BG23-BF23),BL23-BG23-BF23,0))</f>
        <v>0</v>
      </c>
      <c r="BN23" s="734">
        <f>BG23+BM23</f>
        <v>0</v>
      </c>
      <c r="BO23" s="373">
        <f>IF(SUM(P23:Z23)&lt;=0,0,IF(AND(BL23&lt;0,SUM(AV23:BF23)&lt;0),MIN(ABS(BL23),ABS(SUM(AV23:BF23))),0))</f>
        <v>0</v>
      </c>
      <c r="BP23" s="689"/>
      <c r="BQ23" s="687"/>
      <c r="BR23" s="688"/>
      <c r="BS23" s="742"/>
      <c r="BT23" s="742"/>
      <c r="BU23" s="744"/>
      <c r="BV23" s="744"/>
      <c r="BW23" s="744"/>
      <c r="BX23" s="744"/>
      <c r="BY23" s="744"/>
      <c r="BZ23" s="746"/>
      <c r="CA23" s="744">
        <f>IF(SUM(BP23:BZ23)&gt;0,SUM(BP23:BZ23),0)</f>
        <v>0</v>
      </c>
      <c r="CB23" s="752"/>
      <c r="CC23" s="753"/>
      <c r="CD23" s="753"/>
      <c r="CE23" s="753"/>
      <c r="CF23" s="747">
        <f>BV23+BW23+BX23+BY23+CB23+CC23+CD23-CE23</f>
        <v>0</v>
      </c>
      <c r="CG23" s="169">
        <f>IF(SUM(AB23:AL23)+CF23-BV23&lt;=0,0,IF(AND(CF23&gt;0,CF23&gt;CA23-BZ23),CF23-CA23-BZ23,0))</f>
        <v>0</v>
      </c>
      <c r="CH23" s="734">
        <f>CA23+CG23</f>
        <v>0</v>
      </c>
      <c r="CI23" s="373">
        <f>IF(SUM(AB23:AL23)&lt;=0,0,IF(AND(CF23&lt;0,SUM(BP23:BZ23)&lt;0),MIN(ABS(CF23),ABS(SUM(BP23:BZ23))),0))</f>
        <v>0</v>
      </c>
      <c r="CJ23" s="689"/>
      <c r="CK23" s="687"/>
      <c r="CL23" s="688"/>
      <c r="CM23" s="742"/>
      <c r="CN23" s="742"/>
      <c r="CO23" s="744"/>
      <c r="CP23" s="744"/>
      <c r="CQ23" s="744"/>
      <c r="CR23" s="744"/>
      <c r="CS23" s="744"/>
      <c r="CT23" s="744"/>
      <c r="CU23" s="746"/>
      <c r="CV23" s="744">
        <f>IF(SUM(CJ23:CU23)&gt;0,SUM(CJ23:CU23),0)</f>
        <v>0</v>
      </c>
      <c r="CW23" s="752"/>
      <c r="CX23" s="753"/>
      <c r="CY23" s="753"/>
      <c r="CZ23" s="753"/>
      <c r="DA23" s="753">
        <f>CP23+CQ23+CR23+CS23+CT23+CW23+CX23+CY23-CZ23</f>
        <v>0</v>
      </c>
      <c r="DB23" s="169">
        <f>IF(SUM(AV23:BF23)+DA23-CP23&lt;=0,0,IF(AND(DA23&gt;0,DA23&gt;CV23-CU23),DA23-CV23-CU23,0))</f>
        <v>0</v>
      </c>
      <c r="DC23" s="734">
        <f>CV23+DB23</f>
        <v>0</v>
      </c>
      <c r="DD23" s="373">
        <f>IF(SUM(AV23:BF23)&lt;=0,0,IF(AND(DA23&lt;0,SUM(CJ23:CU23)&lt;0),MIN(ABS(DA23),ABS(SUM(CJ23:CU23))),0))</f>
        <v>0</v>
      </c>
      <c r="DE23" s="692"/>
      <c r="DF23" s="693"/>
      <c r="DG23" s="694"/>
      <c r="DH23" s="748"/>
      <c r="DI23" s="748"/>
      <c r="DJ23" s="749"/>
      <c r="DK23" s="749"/>
      <c r="DL23" s="749"/>
      <c r="DM23" s="749"/>
      <c r="DN23" s="749"/>
      <c r="DO23" s="749"/>
      <c r="DP23" s="750"/>
      <c r="DQ23" s="749">
        <f>IF(SUM(DE23:DP23)&gt;0,SUM(DE23:DP23),0)</f>
        <v>0</v>
      </c>
      <c r="DR23" s="754"/>
      <c r="DS23" s="751"/>
      <c r="DT23" s="751"/>
      <c r="DU23" s="751"/>
      <c r="DV23" s="751">
        <f>DK23+DL23+DM23+DN23+DO23+DR23+DS23+DT23-DU23</f>
        <v>0</v>
      </c>
      <c r="DW23" s="170">
        <f>IF(SUM(BP23:BZ23)+DV23-DK23-DL23&lt;=0,0,IF(AND(DV23&gt;0,DV23&gt;DQ23-DP23),DV23-DQ23-DP23,0))</f>
        <v>0</v>
      </c>
      <c r="DX23" s="740">
        <f>DQ23+DW23</f>
        <v>0</v>
      </c>
      <c r="DY23" s="375">
        <f>IF(SUM(BQ23:CA23)&lt;=0,0,IF(AND(DV23&lt;0,SUM(DE23:DP23)&lt;0),MIN(ABS(DV23),ABS(SUM(DE23:DP23))),0))</f>
        <v>0</v>
      </c>
      <c r="DZ23" s="478"/>
      <c r="EA23" s="478"/>
      <c r="EB23" s="478"/>
      <c r="EC23" s="478"/>
      <c r="ED23" s="478"/>
      <c r="EE23" s="478"/>
      <c r="EF23" s="478"/>
      <c r="EG23" s="478"/>
      <c r="EH23" s="478"/>
      <c r="EI23" s="478"/>
      <c r="EJ23" s="478"/>
      <c r="EK23" s="478"/>
      <c r="EL23" s="478"/>
    </row>
    <row r="24" spans="1:142" ht="15.75" thickBot="1">
      <c r="A24" s="741"/>
      <c r="B24" s="687"/>
      <c r="C24" s="687"/>
      <c r="D24" s="688"/>
      <c r="E24" s="742"/>
      <c r="F24" s="742"/>
      <c r="G24" s="743"/>
      <c r="H24" s="728">
        <f>IF(SUM(B24:G24)&gt;0,SUM(B24:G24),0)</f>
        <v>0</v>
      </c>
      <c r="I24" s="689"/>
      <c r="J24" s="687"/>
      <c r="K24" s="688"/>
      <c r="L24" s="742"/>
      <c r="M24" s="742"/>
      <c r="N24" s="743"/>
      <c r="O24" s="729">
        <f>IF(SUM(I24:N24)&gt;0,SUM(I24:N24),0)</f>
        <v>0</v>
      </c>
      <c r="P24" s="689"/>
      <c r="Q24" s="687"/>
      <c r="R24" s="688"/>
      <c r="S24" s="742"/>
      <c r="T24" s="742"/>
      <c r="U24" s="744"/>
      <c r="V24" s="744"/>
      <c r="W24" s="744"/>
      <c r="X24" s="744"/>
      <c r="Y24" s="744"/>
      <c r="Z24" s="745"/>
      <c r="AA24" s="729">
        <f>IF(SUM(P24:Z24)&gt;0,SUM(P24:Z24),0)</f>
        <v>0</v>
      </c>
      <c r="AB24" s="689"/>
      <c r="AC24" s="687"/>
      <c r="AD24" s="688"/>
      <c r="AE24" s="742"/>
      <c r="AF24" s="742"/>
      <c r="AG24" s="744"/>
      <c r="AH24" s="744"/>
      <c r="AI24" s="744"/>
      <c r="AJ24" s="744"/>
      <c r="AK24" s="744"/>
      <c r="AL24" s="746"/>
      <c r="AM24" s="744">
        <f>IF(SUM(AB24:AL24)&gt;0,SUM(AB24:AL24),0)</f>
        <v>0</v>
      </c>
      <c r="AN24" s="752"/>
      <c r="AO24" s="753"/>
      <c r="AP24" s="753"/>
      <c r="AQ24" s="753"/>
      <c r="AR24" s="747">
        <f>AH24+AI24+AJ24+AK24+AN24+AO24+AP24-AQ24</f>
        <v>0</v>
      </c>
      <c r="AS24" s="169">
        <f>IF(O24+AR24&lt;=0,0,IF(AND(AR24&gt;0,AR24&gt;AM24),AR24-AM24,0))</f>
        <v>0</v>
      </c>
      <c r="AT24" s="734">
        <f>AM24+AS24</f>
        <v>0</v>
      </c>
      <c r="AU24" s="373">
        <f>IF(O24+AR24&lt;=0,0,IF(AND(AR24&lt;0,SUM(AB24:AL24)&lt;0),MIN(ABS(AR24),ABS(SUM(AB24:AL24))),0))</f>
        <v>0</v>
      </c>
      <c r="AV24" s="689"/>
      <c r="AW24" s="687"/>
      <c r="AX24" s="688"/>
      <c r="AY24" s="742"/>
      <c r="AZ24" s="742"/>
      <c r="BA24" s="744"/>
      <c r="BB24" s="744"/>
      <c r="BC24" s="744"/>
      <c r="BD24" s="744"/>
      <c r="BE24" s="744"/>
      <c r="BF24" s="746"/>
      <c r="BG24" s="744">
        <f>IF(SUM(AV24:BF24)&gt;0,SUM(AV24:BF24),0)</f>
        <v>0</v>
      </c>
      <c r="BH24" s="752"/>
      <c r="BI24" s="753"/>
      <c r="BJ24" s="753"/>
      <c r="BK24" s="753"/>
      <c r="BL24" s="747">
        <f>BB24+BC24+BD24+BE24+BH24+BI24+BJ24-BK24</f>
        <v>0</v>
      </c>
      <c r="BM24" s="169">
        <f>IF(SUM(P24:Z24)+BL24-BB24&lt;=0,0,IF(AND(BL24&gt;0,BL24&gt;BG24-BF24),BL24-BG24-BF24,0))</f>
        <v>0</v>
      </c>
      <c r="BN24" s="734">
        <f>BG24+BM24</f>
        <v>0</v>
      </c>
      <c r="BO24" s="373">
        <f>IF(SUM(P24:Z24)&lt;=0,0,IF(AND(BL24&lt;0,SUM(AV24:BF24)&lt;0),MIN(ABS(BL24),ABS(SUM(AV24:BF24))),0))</f>
        <v>0</v>
      </c>
      <c r="BP24" s="689"/>
      <c r="BQ24" s="687"/>
      <c r="BR24" s="688"/>
      <c r="BS24" s="742"/>
      <c r="BT24" s="742"/>
      <c r="BU24" s="744"/>
      <c r="BV24" s="744"/>
      <c r="BW24" s="744"/>
      <c r="BX24" s="744"/>
      <c r="BY24" s="744"/>
      <c r="BZ24" s="746"/>
      <c r="CA24" s="744">
        <f>IF(SUM(BP24:BZ24)&gt;0,SUM(BP24:BZ24),0)</f>
        <v>0</v>
      </c>
      <c r="CB24" s="752"/>
      <c r="CC24" s="753"/>
      <c r="CD24" s="753"/>
      <c r="CE24" s="753"/>
      <c r="CF24" s="747">
        <f>BV24+BW24+BX24+BY24+CB24+CC24+CD24-CE24</f>
        <v>0</v>
      </c>
      <c r="CG24" s="169">
        <f>IF(SUM(AB24:AL24)+CF24-BV24&lt;=0,0,IF(AND(CF24&gt;0,CF24&gt;CA24-BZ24),CF24-CA24-BZ24,0))</f>
        <v>0</v>
      </c>
      <c r="CH24" s="734">
        <f>CA24+CG24</f>
        <v>0</v>
      </c>
      <c r="CI24" s="373">
        <f>IF(SUM(AB24:AL24)&lt;=0,0,IF(AND(CF24&lt;0,SUM(BP24:BZ24)&lt;0),MIN(ABS(CF24),ABS(SUM(BP24:BZ24))),0))</f>
        <v>0</v>
      </c>
      <c r="CJ24" s="689"/>
      <c r="CK24" s="687"/>
      <c r="CL24" s="688"/>
      <c r="CM24" s="742"/>
      <c r="CN24" s="742"/>
      <c r="CO24" s="744"/>
      <c r="CP24" s="744"/>
      <c r="CQ24" s="744"/>
      <c r="CR24" s="744"/>
      <c r="CS24" s="744"/>
      <c r="CT24" s="744"/>
      <c r="CU24" s="746"/>
      <c r="CV24" s="744">
        <f>IF(SUM(CJ24:CU24)&gt;0,SUM(CJ24:CU24),0)</f>
        <v>0</v>
      </c>
      <c r="CW24" s="752"/>
      <c r="CX24" s="753"/>
      <c r="CY24" s="753"/>
      <c r="CZ24" s="753"/>
      <c r="DA24" s="753">
        <f>CP24+CQ24+CR24+CS24+CT24+CW24+CX24+CY24-CZ24</f>
        <v>0</v>
      </c>
      <c r="DB24" s="169">
        <f>IF(SUM(AV24:BF24)+DA24-CP24&lt;=0,0,IF(AND(DA24&gt;0,DA24&gt;CV24-CU24),DA24-CV24-CU24,0))</f>
        <v>0</v>
      </c>
      <c r="DC24" s="734">
        <f>CV24+DB24</f>
        <v>0</v>
      </c>
      <c r="DD24" s="373">
        <f>IF(SUM(AV24:BF24)&lt;=0,0,IF(AND(DA24&lt;0,SUM(CJ24:CU24)&lt;0),MIN(ABS(DA24),ABS(SUM(CJ24:CU24))),0))</f>
        <v>0</v>
      </c>
      <c r="DE24" s="692"/>
      <c r="DF24" s="693"/>
      <c r="DG24" s="694"/>
      <c r="DH24" s="748"/>
      <c r="DI24" s="748"/>
      <c r="DJ24" s="749"/>
      <c r="DK24" s="749"/>
      <c r="DL24" s="749"/>
      <c r="DM24" s="749"/>
      <c r="DN24" s="749"/>
      <c r="DO24" s="749"/>
      <c r="DP24" s="750"/>
      <c r="DQ24" s="749">
        <f>IF(SUM(DE24:DP24)&gt;0,SUM(DE24:DP24),0)</f>
        <v>0</v>
      </c>
      <c r="DR24" s="754"/>
      <c r="DS24" s="751"/>
      <c r="DT24" s="751"/>
      <c r="DU24" s="751"/>
      <c r="DV24" s="751">
        <f>DK24+DL24+DM24+DN24+DO24+DR24+DS24+DT24-DU24</f>
        <v>0</v>
      </c>
      <c r="DW24" s="170">
        <f>IF(SUM(BP24:BZ24)+DV24-DK24-DL24&lt;=0,0,IF(AND(DV24&gt;0,DV24&gt;DQ24-DP24),DV24-DQ24-DP24,0))</f>
        <v>0</v>
      </c>
      <c r="DX24" s="740">
        <f>DQ24+DW24</f>
        <v>0</v>
      </c>
      <c r="DY24" s="375">
        <f>IF(SUM(BQ24:CA24)&lt;=0,0,IF(AND(DV24&lt;0,SUM(DE24:DP24)&lt;0),MIN(ABS(DV24),ABS(SUM(DE24:DP24))),0))</f>
        <v>0</v>
      </c>
      <c r="DZ24" s="478"/>
      <c r="EA24" s="478"/>
      <c r="EB24" s="478"/>
      <c r="EC24" s="478"/>
      <c r="ED24" s="478"/>
      <c r="EE24" s="478"/>
      <c r="EF24" s="478"/>
      <c r="EG24" s="478"/>
      <c r="EH24" s="478"/>
      <c r="EI24" s="478"/>
      <c r="EJ24" s="478"/>
      <c r="EK24" s="478"/>
      <c r="EL24" s="478"/>
    </row>
    <row r="25" spans="1:142" ht="15.75" thickBot="1">
      <c r="A25" s="741"/>
      <c r="B25" s="687"/>
      <c r="C25" s="687"/>
      <c r="D25" s="688"/>
      <c r="E25" s="742"/>
      <c r="F25" s="742"/>
      <c r="G25" s="743"/>
      <c r="H25" s="728">
        <f>IF(SUM(B25:G25)&gt;0,SUM(B25:G25),0)</f>
        <v>0</v>
      </c>
      <c r="I25" s="689"/>
      <c r="J25" s="687"/>
      <c r="K25" s="688"/>
      <c r="L25" s="742"/>
      <c r="M25" s="742"/>
      <c r="N25" s="743"/>
      <c r="O25" s="729">
        <f>IF(SUM(I25:N25)&gt;0,SUM(I25:N25),0)</f>
        <v>0</v>
      </c>
      <c r="P25" s="689"/>
      <c r="Q25" s="687"/>
      <c r="R25" s="688"/>
      <c r="S25" s="742"/>
      <c r="T25" s="742"/>
      <c r="U25" s="744"/>
      <c r="V25" s="744"/>
      <c r="W25" s="744"/>
      <c r="X25" s="744"/>
      <c r="Y25" s="744"/>
      <c r="Z25" s="745"/>
      <c r="AA25" s="729">
        <f>IF(SUM(P25:Z25)&gt;0,SUM(P25:Z25),0)</f>
        <v>0</v>
      </c>
      <c r="AB25" s="689"/>
      <c r="AC25" s="687"/>
      <c r="AD25" s="688"/>
      <c r="AE25" s="742"/>
      <c r="AF25" s="742"/>
      <c r="AG25" s="744"/>
      <c r="AH25" s="744"/>
      <c r="AI25" s="744"/>
      <c r="AJ25" s="744"/>
      <c r="AK25" s="744"/>
      <c r="AL25" s="746"/>
      <c r="AM25" s="744">
        <f>IF(SUM(AB25:AL25)&gt;0,SUM(AB25:AL25),0)</f>
        <v>0</v>
      </c>
      <c r="AN25" s="752"/>
      <c r="AO25" s="753"/>
      <c r="AP25" s="753"/>
      <c r="AQ25" s="753"/>
      <c r="AR25" s="747">
        <f>AH25+AI25+AJ25+AK25+AN25+AO25+AP25-AQ25</f>
        <v>0</v>
      </c>
      <c r="AS25" s="169">
        <f>IF(O25+AR25&lt;=0,0,IF(AND(AR25&gt;0,AR25&gt;AM25),AR25-AM25,0))</f>
        <v>0</v>
      </c>
      <c r="AT25" s="734">
        <f>AM25+AS25</f>
        <v>0</v>
      </c>
      <c r="AU25" s="373">
        <f>IF(O25+AR25&lt;=0,0,IF(AND(AR25&lt;0,SUM(AB25:AL25)&lt;0),MIN(ABS(AR25),ABS(SUM(AB25:AL25))),0))</f>
        <v>0</v>
      </c>
      <c r="AV25" s="689"/>
      <c r="AW25" s="687"/>
      <c r="AX25" s="688"/>
      <c r="AY25" s="742"/>
      <c r="AZ25" s="742"/>
      <c r="BA25" s="744"/>
      <c r="BB25" s="744"/>
      <c r="BC25" s="744"/>
      <c r="BD25" s="744"/>
      <c r="BE25" s="744"/>
      <c r="BF25" s="746"/>
      <c r="BG25" s="744">
        <f>IF(SUM(AV25:BF25)&gt;0,SUM(AV25:BF25),0)</f>
        <v>0</v>
      </c>
      <c r="BH25" s="752"/>
      <c r="BI25" s="753"/>
      <c r="BJ25" s="753"/>
      <c r="BK25" s="753"/>
      <c r="BL25" s="747">
        <f>BB25+BC25+BD25+BE25+BH25+BI25+BJ25-BK25</f>
        <v>0</v>
      </c>
      <c r="BM25" s="169">
        <f>IF(SUM(P25:Z25)+BL25-BB25&lt;=0,0,IF(AND(BL25&gt;0,BL25&gt;BG25-BF25),BL25-BG25-BF25,0))</f>
        <v>0</v>
      </c>
      <c r="BN25" s="734">
        <f>BG25+BM25</f>
        <v>0</v>
      </c>
      <c r="BO25" s="373">
        <f>IF(SUM(P25:Z25)&lt;=0,0,IF(AND(BL25&lt;0,SUM(AV25:BF25)&lt;0),MIN(ABS(BL25),ABS(SUM(AV25:BF25))),0))</f>
        <v>0</v>
      </c>
      <c r="BP25" s="689"/>
      <c r="BQ25" s="687"/>
      <c r="BR25" s="688"/>
      <c r="BS25" s="742"/>
      <c r="BT25" s="742"/>
      <c r="BU25" s="744"/>
      <c r="BV25" s="744"/>
      <c r="BW25" s="744"/>
      <c r="BX25" s="744"/>
      <c r="BY25" s="744"/>
      <c r="BZ25" s="746"/>
      <c r="CA25" s="744">
        <f>IF(SUM(BP25:BZ25)&gt;0,SUM(BP25:BZ25),0)</f>
        <v>0</v>
      </c>
      <c r="CB25" s="752"/>
      <c r="CC25" s="753"/>
      <c r="CD25" s="753"/>
      <c r="CE25" s="753"/>
      <c r="CF25" s="747">
        <f>BV25+BW25+BX25+BY25+CB25+CC25+CD25-CE25</f>
        <v>0</v>
      </c>
      <c r="CG25" s="169">
        <f>IF(SUM(AB25:AL25)+CF25-BV25&lt;=0,0,IF(AND(CF25&gt;0,CF25&gt;CA25-BZ25),CF25-CA25-BZ25,0))</f>
        <v>0</v>
      </c>
      <c r="CH25" s="734">
        <f>CA25+CG25</f>
        <v>0</v>
      </c>
      <c r="CI25" s="373">
        <f>IF(SUM(AB25:AL25)&lt;=0,0,IF(AND(CF25&lt;0,SUM(BP25:BZ25)&lt;0),MIN(ABS(CF25),ABS(SUM(BP25:BZ25))),0))</f>
        <v>0</v>
      </c>
      <c r="CJ25" s="689"/>
      <c r="CK25" s="687"/>
      <c r="CL25" s="688"/>
      <c r="CM25" s="742"/>
      <c r="CN25" s="742"/>
      <c r="CO25" s="744"/>
      <c r="CP25" s="744"/>
      <c r="CQ25" s="744"/>
      <c r="CR25" s="744"/>
      <c r="CS25" s="744"/>
      <c r="CT25" s="744"/>
      <c r="CU25" s="746"/>
      <c r="CV25" s="744">
        <f>IF(SUM(CJ25:CU25)&gt;0,SUM(CJ25:CU25),0)</f>
        <v>0</v>
      </c>
      <c r="CW25" s="752"/>
      <c r="CX25" s="753"/>
      <c r="CY25" s="753"/>
      <c r="CZ25" s="753"/>
      <c r="DA25" s="753">
        <f>CP25+CQ25+CR25+CS25+CT25+CW25+CX25+CY25-CZ25</f>
        <v>0</v>
      </c>
      <c r="DB25" s="169">
        <f>IF(SUM(AV25:BF25)+DA25-CP25&lt;=0,0,IF(AND(DA25&gt;0,DA25&gt;CV25-CU25),DA25-CV25-CU25,0))</f>
        <v>0</v>
      </c>
      <c r="DC25" s="734">
        <f>CV25+DB25</f>
        <v>0</v>
      </c>
      <c r="DD25" s="373">
        <f>IF(SUM(AV25:BF25)&lt;=0,0,IF(AND(DA25&lt;0,SUM(CJ25:CU25)&lt;0),MIN(ABS(DA25),ABS(SUM(CJ25:CU25))),0))</f>
        <v>0</v>
      </c>
      <c r="DE25" s="692"/>
      <c r="DF25" s="693"/>
      <c r="DG25" s="694"/>
      <c r="DH25" s="748"/>
      <c r="DI25" s="748"/>
      <c r="DJ25" s="749"/>
      <c r="DK25" s="749"/>
      <c r="DL25" s="749"/>
      <c r="DM25" s="749"/>
      <c r="DN25" s="749"/>
      <c r="DO25" s="749"/>
      <c r="DP25" s="750"/>
      <c r="DQ25" s="749">
        <f>IF(SUM(DE25:DP25)&gt;0,SUM(DE25:DP25),0)</f>
        <v>0</v>
      </c>
      <c r="DR25" s="754"/>
      <c r="DS25" s="751"/>
      <c r="DT25" s="751"/>
      <c r="DU25" s="751"/>
      <c r="DV25" s="751">
        <f>DK25+DL25+DM25+DN25+DO25+DR25+DS25+DT25-DU25</f>
        <v>0</v>
      </c>
      <c r="DW25" s="170">
        <f>IF(SUM(BP25:BZ25)+DV25-DK25-DL25&lt;=0,0,IF(AND(DV25&gt;0,DV25&gt;DQ25-DP25),DV25-DQ25-DP25,0))</f>
        <v>0</v>
      </c>
      <c r="DX25" s="740">
        <f>DQ25+DW25</f>
        <v>0</v>
      </c>
      <c r="DY25" s="375">
        <f>IF(SUM(BQ25:CA25)&lt;=0,0,IF(AND(DV25&lt;0,SUM(DE25:DP25)&lt;0),MIN(ABS(DV25),ABS(SUM(DE25:DP25))),0))</f>
        <v>0</v>
      </c>
      <c r="DZ25" s="478"/>
      <c r="EA25" s="478"/>
      <c r="EB25" s="478"/>
      <c r="EC25" s="478"/>
      <c r="ED25" s="478"/>
      <c r="EE25" s="478"/>
      <c r="EF25" s="478"/>
      <c r="EG25" s="478"/>
      <c r="EH25" s="478"/>
      <c r="EI25" s="478"/>
      <c r="EJ25" s="478"/>
      <c r="EK25" s="478"/>
      <c r="EL25" s="478"/>
    </row>
    <row r="26" spans="1:142" ht="15.75" thickBot="1">
      <c r="A26" s="741"/>
      <c r="B26" s="687"/>
      <c r="C26" s="687"/>
      <c r="D26" s="688"/>
      <c r="E26" s="742"/>
      <c r="F26" s="742"/>
      <c r="G26" s="743"/>
      <c r="H26" s="728">
        <f>IF(SUM(B26:G26)&gt;0,SUM(B26:G26),0)</f>
        <v>0</v>
      </c>
      <c r="I26" s="689"/>
      <c r="J26" s="687"/>
      <c r="K26" s="688"/>
      <c r="L26" s="742"/>
      <c r="M26" s="742"/>
      <c r="N26" s="743"/>
      <c r="O26" s="729">
        <f>IF(SUM(I26:N26)&gt;0,SUM(I26:N26),0)</f>
        <v>0</v>
      </c>
      <c r="P26" s="689"/>
      <c r="Q26" s="687"/>
      <c r="R26" s="688"/>
      <c r="S26" s="742"/>
      <c r="T26" s="742"/>
      <c r="U26" s="744"/>
      <c r="V26" s="744"/>
      <c r="W26" s="744"/>
      <c r="X26" s="744"/>
      <c r="Y26" s="744"/>
      <c r="Z26" s="745"/>
      <c r="AA26" s="729">
        <f>IF(SUM(P26:Z26)&gt;0,SUM(P26:Z26),0)</f>
        <v>0</v>
      </c>
      <c r="AB26" s="689"/>
      <c r="AC26" s="687"/>
      <c r="AD26" s="688"/>
      <c r="AE26" s="742"/>
      <c r="AF26" s="742"/>
      <c r="AG26" s="744"/>
      <c r="AH26" s="744"/>
      <c r="AI26" s="744"/>
      <c r="AJ26" s="744"/>
      <c r="AK26" s="744"/>
      <c r="AL26" s="746"/>
      <c r="AM26" s="744">
        <f>IF(SUM(AB26:AL26)&gt;0,SUM(AB26:AL26),0)</f>
        <v>0</v>
      </c>
      <c r="AN26" s="752"/>
      <c r="AO26" s="753"/>
      <c r="AP26" s="753"/>
      <c r="AQ26" s="753"/>
      <c r="AR26" s="747">
        <f>AH26+AI26+AJ26+AK26+AN26+AO26+AP26-AQ26</f>
        <v>0</v>
      </c>
      <c r="AS26" s="169">
        <f>IF(O26+AR26&lt;=0,0,IF(AND(AR26&gt;0,AR26&gt;AM26),AR26-AM26,0))</f>
        <v>0</v>
      </c>
      <c r="AT26" s="734">
        <f>AM26+AS26</f>
        <v>0</v>
      </c>
      <c r="AU26" s="373">
        <f>IF(O26+AR26&lt;=0,0,IF(AND(AR26&lt;0,SUM(AB26:AL26)&lt;0),MIN(ABS(AR26),ABS(SUM(AB26:AL26))),0))</f>
        <v>0</v>
      </c>
      <c r="AV26" s="689"/>
      <c r="AW26" s="687"/>
      <c r="AX26" s="688"/>
      <c r="AY26" s="742"/>
      <c r="AZ26" s="742"/>
      <c r="BA26" s="744"/>
      <c r="BB26" s="744"/>
      <c r="BC26" s="744"/>
      <c r="BD26" s="744"/>
      <c r="BE26" s="744"/>
      <c r="BF26" s="746"/>
      <c r="BG26" s="744">
        <f>IF(SUM(AV26:BF26)&gt;0,SUM(AV26:BF26),0)</f>
        <v>0</v>
      </c>
      <c r="BH26" s="752"/>
      <c r="BI26" s="753"/>
      <c r="BJ26" s="753"/>
      <c r="BK26" s="753"/>
      <c r="BL26" s="747">
        <f>BB26+BC26+BD26+BE26+BH26+BI26+BJ26-BK26</f>
        <v>0</v>
      </c>
      <c r="BM26" s="169">
        <f>IF(SUM(P26:Z26)+BL26-BB26&lt;=0,0,IF(AND(BL26&gt;0,BL26&gt;BG26-BF26),BL26-BG26-BF26,0))</f>
        <v>0</v>
      </c>
      <c r="BN26" s="734">
        <f>BG26+BM26</f>
        <v>0</v>
      </c>
      <c r="BO26" s="373">
        <f>IF(SUM(P26:Z26)&lt;=0,0,IF(AND(BL26&lt;0,SUM(AV26:BF26)&lt;0),MIN(ABS(BL26),ABS(SUM(AV26:BF26))),0))</f>
        <v>0</v>
      </c>
      <c r="BP26" s="689"/>
      <c r="BQ26" s="687"/>
      <c r="BR26" s="688"/>
      <c r="BS26" s="742"/>
      <c r="BT26" s="742"/>
      <c r="BU26" s="744"/>
      <c r="BV26" s="744"/>
      <c r="BW26" s="744"/>
      <c r="BX26" s="744"/>
      <c r="BY26" s="744"/>
      <c r="BZ26" s="746"/>
      <c r="CA26" s="744">
        <f>IF(SUM(BP26:BZ26)&gt;0,SUM(BP26:BZ26),0)</f>
        <v>0</v>
      </c>
      <c r="CB26" s="752"/>
      <c r="CC26" s="753"/>
      <c r="CD26" s="753"/>
      <c r="CE26" s="753"/>
      <c r="CF26" s="747">
        <f>BV26+BW26+BX26+BY26+CB26+CC26+CD26-CE26</f>
        <v>0</v>
      </c>
      <c r="CG26" s="169">
        <f>IF(SUM(AB26:AL26)+CF26-BV26&lt;=0,0,IF(AND(CF26&gt;0,CF26&gt;CA26-BZ26),CF26-CA26-BZ26,0))</f>
        <v>0</v>
      </c>
      <c r="CH26" s="734">
        <f>CA26+CG26</f>
        <v>0</v>
      </c>
      <c r="CI26" s="373">
        <f>IF(SUM(AB26:AL26)&lt;=0,0,IF(AND(CF26&lt;0,SUM(BP26:BZ26)&lt;0),MIN(ABS(CF26),ABS(SUM(BP26:BZ26))),0))</f>
        <v>0</v>
      </c>
      <c r="CJ26" s="689"/>
      <c r="CK26" s="687"/>
      <c r="CL26" s="688"/>
      <c r="CM26" s="742"/>
      <c r="CN26" s="742"/>
      <c r="CO26" s="744"/>
      <c r="CP26" s="744"/>
      <c r="CQ26" s="744"/>
      <c r="CR26" s="744"/>
      <c r="CS26" s="744"/>
      <c r="CT26" s="744"/>
      <c r="CU26" s="746"/>
      <c r="CV26" s="744">
        <f>IF(SUM(CJ26:CU26)&gt;0,SUM(CJ26:CU26),0)</f>
        <v>0</v>
      </c>
      <c r="CW26" s="752"/>
      <c r="CX26" s="753"/>
      <c r="CY26" s="753"/>
      <c r="CZ26" s="753"/>
      <c r="DA26" s="753">
        <f>CP26+CQ26+CR26+CS26+CT26+CW26+CX26+CY26-CZ26</f>
        <v>0</v>
      </c>
      <c r="DB26" s="169">
        <f>IF(SUM(AV26:BF26)+DA26-CP26&lt;=0,0,IF(AND(DA26&gt;0,DA26&gt;CV26-CU26),DA26-CV26-CU26,0))</f>
        <v>0</v>
      </c>
      <c r="DC26" s="734">
        <f>CV26+DB26</f>
        <v>0</v>
      </c>
      <c r="DD26" s="373">
        <f>IF(SUM(AV26:BF26)&lt;=0,0,IF(AND(DA26&lt;0,SUM(CJ26:CU26)&lt;0),MIN(ABS(DA26),ABS(SUM(CJ26:CU26))),0))</f>
        <v>0</v>
      </c>
      <c r="DE26" s="692"/>
      <c r="DF26" s="693"/>
      <c r="DG26" s="694"/>
      <c r="DH26" s="748"/>
      <c r="DI26" s="748"/>
      <c r="DJ26" s="749"/>
      <c r="DK26" s="749"/>
      <c r="DL26" s="749"/>
      <c r="DM26" s="749"/>
      <c r="DN26" s="749"/>
      <c r="DO26" s="749"/>
      <c r="DP26" s="750"/>
      <c r="DQ26" s="749">
        <f>IF(SUM(DE26:DP26)&gt;0,SUM(DE26:DP26),0)</f>
        <v>0</v>
      </c>
      <c r="DR26" s="754"/>
      <c r="DS26" s="751"/>
      <c r="DT26" s="751"/>
      <c r="DU26" s="751"/>
      <c r="DV26" s="751">
        <f>DK26+DL26+DM26+DN26+DO26+DR26+DS26+DT26-DU26</f>
        <v>0</v>
      </c>
      <c r="DW26" s="170">
        <f>IF(SUM(BP26:BZ26)+DV26-DK26-DL26&lt;=0,0,IF(AND(DV26&gt;0,DV26&gt;DQ26-DP26),DV26-DQ26-DP26,0))</f>
        <v>0</v>
      </c>
      <c r="DX26" s="740">
        <f>DQ26+DW26</f>
        <v>0</v>
      </c>
      <c r="DY26" s="375">
        <f>IF(SUM(BQ26:CA26)&lt;=0,0,IF(AND(DV26&lt;0,SUM(DE26:DP26)&lt;0),MIN(ABS(DV26),ABS(SUM(DE26:DP26))),0))</f>
        <v>0</v>
      </c>
      <c r="DZ26" s="478"/>
      <c r="EA26" s="478"/>
      <c r="EB26" s="478"/>
      <c r="EC26" s="478"/>
      <c r="ED26" s="478"/>
      <c r="EE26" s="478"/>
      <c r="EF26" s="478"/>
      <c r="EG26" s="478"/>
      <c r="EH26" s="478"/>
      <c r="EI26" s="478"/>
      <c r="EJ26" s="478"/>
      <c r="EK26" s="478"/>
      <c r="EL26" s="478"/>
    </row>
    <row r="27" spans="1:142" ht="15.75" thickBot="1">
      <c r="A27" s="741"/>
      <c r="B27" s="687"/>
      <c r="C27" s="687"/>
      <c r="D27" s="688"/>
      <c r="E27" s="742"/>
      <c r="F27" s="742"/>
      <c r="G27" s="743"/>
      <c r="H27" s="728">
        <f>IF(SUM(B27:G27)&gt;0,SUM(B27:G27),0)</f>
        <v>0</v>
      </c>
      <c r="I27" s="689"/>
      <c r="J27" s="687"/>
      <c r="K27" s="688"/>
      <c r="L27" s="742"/>
      <c r="M27" s="742"/>
      <c r="N27" s="743"/>
      <c r="O27" s="729">
        <f>IF(SUM(I27:N27)&gt;0,SUM(I27:N27),0)</f>
        <v>0</v>
      </c>
      <c r="P27" s="689"/>
      <c r="Q27" s="687"/>
      <c r="R27" s="688"/>
      <c r="S27" s="742"/>
      <c r="T27" s="742"/>
      <c r="U27" s="744"/>
      <c r="V27" s="744"/>
      <c r="W27" s="744"/>
      <c r="X27" s="744"/>
      <c r="Y27" s="744"/>
      <c r="Z27" s="745"/>
      <c r="AA27" s="729">
        <f>IF(SUM(P27:Z27)&gt;0,SUM(P27:Z27),0)</f>
        <v>0</v>
      </c>
      <c r="AB27" s="689"/>
      <c r="AC27" s="687"/>
      <c r="AD27" s="688"/>
      <c r="AE27" s="742"/>
      <c r="AF27" s="742"/>
      <c r="AG27" s="744"/>
      <c r="AH27" s="744"/>
      <c r="AI27" s="744"/>
      <c r="AJ27" s="744"/>
      <c r="AK27" s="744"/>
      <c r="AL27" s="746"/>
      <c r="AM27" s="744">
        <f>IF(SUM(AB27:AL27)&gt;0,SUM(AB27:AL27),0)</f>
        <v>0</v>
      </c>
      <c r="AN27" s="752"/>
      <c r="AO27" s="753"/>
      <c r="AP27" s="753"/>
      <c r="AQ27" s="753"/>
      <c r="AR27" s="747">
        <f>AH27+AI27+AJ27+AK27+AN27+AO27+AP27-AQ27</f>
        <v>0</v>
      </c>
      <c r="AS27" s="169">
        <f>IF(O27+AR27&lt;=0,0,IF(AND(AR27&gt;0,AR27&gt;AM27),AR27-AM27,0))</f>
        <v>0</v>
      </c>
      <c r="AT27" s="734">
        <f>AM27+AS27</f>
        <v>0</v>
      </c>
      <c r="AU27" s="373">
        <f>IF(O27+AR27&lt;=0,0,IF(AND(AR27&lt;0,SUM(AB27:AL27)&lt;0),MIN(ABS(AR27),ABS(SUM(AB27:AL27))),0))</f>
        <v>0</v>
      </c>
      <c r="AV27" s="689"/>
      <c r="AW27" s="687"/>
      <c r="AX27" s="688"/>
      <c r="AY27" s="742"/>
      <c r="AZ27" s="742"/>
      <c r="BA27" s="744"/>
      <c r="BB27" s="744"/>
      <c r="BC27" s="744"/>
      <c r="BD27" s="744"/>
      <c r="BE27" s="744"/>
      <c r="BF27" s="746"/>
      <c r="BG27" s="744">
        <f>IF(SUM(AV27:BF27)&gt;0,SUM(AV27:BF27),0)</f>
        <v>0</v>
      </c>
      <c r="BH27" s="752"/>
      <c r="BI27" s="753"/>
      <c r="BJ27" s="753"/>
      <c r="BK27" s="753"/>
      <c r="BL27" s="747">
        <f>BB27+BC27+BD27+BE27+BH27+BI27+BJ27-BK27</f>
        <v>0</v>
      </c>
      <c r="BM27" s="169">
        <f>IF(SUM(P27:Z27)+BL27-BB27&lt;=0,0,IF(AND(BL27&gt;0,BL27&gt;BG27-BF27),BL27-BG27-BF27,0))</f>
        <v>0</v>
      </c>
      <c r="BN27" s="734">
        <f>BG27+BM27</f>
        <v>0</v>
      </c>
      <c r="BO27" s="373">
        <f>IF(SUM(P27:Z27)&lt;=0,0,IF(AND(BL27&lt;0,SUM(AV27:BF27)&lt;0),MIN(ABS(BL27),ABS(SUM(AV27:BF27))),0))</f>
        <v>0</v>
      </c>
      <c r="BP27" s="689"/>
      <c r="BQ27" s="687"/>
      <c r="BR27" s="688"/>
      <c r="BS27" s="742"/>
      <c r="BT27" s="742"/>
      <c r="BU27" s="744"/>
      <c r="BV27" s="744"/>
      <c r="BW27" s="744"/>
      <c r="BX27" s="744"/>
      <c r="BY27" s="744"/>
      <c r="BZ27" s="746"/>
      <c r="CA27" s="744">
        <f>IF(SUM(BP27:BZ27)&gt;0,SUM(BP27:BZ27),0)</f>
        <v>0</v>
      </c>
      <c r="CB27" s="752"/>
      <c r="CC27" s="753"/>
      <c r="CD27" s="753"/>
      <c r="CE27" s="753"/>
      <c r="CF27" s="747">
        <f>BV27+BW27+BX27+BY27+CB27+CC27+CD27-CE27</f>
        <v>0</v>
      </c>
      <c r="CG27" s="169">
        <f>IF(SUM(AB27:AL27)+CF27-BV27&lt;=0,0,IF(AND(CF27&gt;0,CF27&gt;CA27-BZ27),CF27-CA27-BZ27,0))</f>
        <v>0</v>
      </c>
      <c r="CH27" s="734">
        <f>CA27+CG27</f>
        <v>0</v>
      </c>
      <c r="CI27" s="373">
        <f>IF(SUM(AB27:AL27)&lt;=0,0,IF(AND(CF27&lt;0,SUM(BP27:BZ27)&lt;0),MIN(ABS(CF27),ABS(SUM(BP27:BZ27))),0))</f>
        <v>0</v>
      </c>
      <c r="CJ27" s="689"/>
      <c r="CK27" s="687"/>
      <c r="CL27" s="688"/>
      <c r="CM27" s="742"/>
      <c r="CN27" s="742"/>
      <c r="CO27" s="744"/>
      <c r="CP27" s="744"/>
      <c r="CQ27" s="744"/>
      <c r="CR27" s="744"/>
      <c r="CS27" s="744"/>
      <c r="CT27" s="744"/>
      <c r="CU27" s="746"/>
      <c r="CV27" s="744">
        <f>IF(SUM(CJ27:CU27)&gt;0,SUM(CJ27:CU27),0)</f>
        <v>0</v>
      </c>
      <c r="CW27" s="752"/>
      <c r="CX27" s="753"/>
      <c r="CY27" s="753"/>
      <c r="CZ27" s="753"/>
      <c r="DA27" s="753">
        <f>CP27+CQ27+CR27+CS27+CT27+CW27+CX27+CY27-CZ27</f>
        <v>0</v>
      </c>
      <c r="DB27" s="169">
        <f>IF(SUM(AV27:BF27)+DA27-CP27&lt;=0,0,IF(AND(DA27&gt;0,DA27&gt;CV27-CU27),DA27-CV27-CU27,0))</f>
        <v>0</v>
      </c>
      <c r="DC27" s="734">
        <f>CV27+DB27</f>
        <v>0</v>
      </c>
      <c r="DD27" s="373">
        <f>IF(SUM(AV27:BF27)&lt;=0,0,IF(AND(DA27&lt;0,SUM(CJ27:CU27)&lt;0),MIN(ABS(DA27),ABS(SUM(CJ27:CU27))),0))</f>
        <v>0</v>
      </c>
      <c r="DE27" s="692"/>
      <c r="DF27" s="693"/>
      <c r="DG27" s="694"/>
      <c r="DH27" s="748"/>
      <c r="DI27" s="748"/>
      <c r="DJ27" s="749"/>
      <c r="DK27" s="749"/>
      <c r="DL27" s="749"/>
      <c r="DM27" s="749"/>
      <c r="DN27" s="749"/>
      <c r="DO27" s="749"/>
      <c r="DP27" s="750"/>
      <c r="DQ27" s="749">
        <f>IF(SUM(DE27:DP27)&gt;0,SUM(DE27:DP27),0)</f>
        <v>0</v>
      </c>
      <c r="DR27" s="754"/>
      <c r="DS27" s="751"/>
      <c r="DT27" s="751"/>
      <c r="DU27" s="751"/>
      <c r="DV27" s="751">
        <f>DK27+DL27+DM27+DN27+DO27+DR27+DS27+DT27-DU27</f>
        <v>0</v>
      </c>
      <c r="DW27" s="170">
        <f>IF(SUM(BP27:BZ27)+DV27-DK27-DL27&lt;=0,0,IF(AND(DV27&gt;0,DV27&gt;DQ27-DP27),DV27-DQ27-DP27,0))</f>
        <v>0</v>
      </c>
      <c r="DX27" s="740">
        <f>DQ27+DW27</f>
        <v>0</v>
      </c>
      <c r="DY27" s="375">
        <f>IF(SUM(BQ27:CA27)&lt;=0,0,IF(AND(DV27&lt;0,SUM(DE27:DP27)&lt;0),MIN(ABS(DV27),ABS(SUM(DE27:DP27))),0))</f>
        <v>0</v>
      </c>
      <c r="DZ27" s="478"/>
      <c r="EA27" s="478"/>
      <c r="EB27" s="478"/>
      <c r="EC27" s="478"/>
      <c r="ED27" s="478"/>
      <c r="EE27" s="478"/>
      <c r="EF27" s="478"/>
      <c r="EG27" s="478"/>
      <c r="EH27" s="478"/>
      <c r="EI27" s="478"/>
      <c r="EJ27" s="478"/>
      <c r="EK27" s="478"/>
      <c r="EL27" s="478"/>
    </row>
    <row r="28" spans="1:142" ht="15.75" thickBot="1">
      <c r="A28" s="741"/>
      <c r="B28" s="687"/>
      <c r="C28" s="687"/>
      <c r="D28" s="688"/>
      <c r="E28" s="742"/>
      <c r="F28" s="742"/>
      <c r="G28" s="743"/>
      <c r="H28" s="728">
        <f>IF(SUM(B28:G28)&gt;0,SUM(B28:G28),0)</f>
        <v>0</v>
      </c>
      <c r="I28" s="689"/>
      <c r="J28" s="687"/>
      <c r="K28" s="688"/>
      <c r="L28" s="742"/>
      <c r="M28" s="742"/>
      <c r="N28" s="743"/>
      <c r="O28" s="729">
        <f>IF(SUM(I28:N28)&gt;0,SUM(I28:N28),0)</f>
        <v>0</v>
      </c>
      <c r="P28" s="689"/>
      <c r="Q28" s="687"/>
      <c r="R28" s="688"/>
      <c r="S28" s="742"/>
      <c r="T28" s="742"/>
      <c r="U28" s="744"/>
      <c r="V28" s="744"/>
      <c r="W28" s="744"/>
      <c r="X28" s="744"/>
      <c r="Y28" s="744"/>
      <c r="Z28" s="745"/>
      <c r="AA28" s="729">
        <f>IF(SUM(P28:Z28)&gt;0,SUM(P28:Z28),0)</f>
        <v>0</v>
      </c>
      <c r="AB28" s="689"/>
      <c r="AC28" s="687"/>
      <c r="AD28" s="688"/>
      <c r="AE28" s="742"/>
      <c r="AF28" s="742"/>
      <c r="AG28" s="744"/>
      <c r="AH28" s="744"/>
      <c r="AI28" s="744"/>
      <c r="AJ28" s="744"/>
      <c r="AK28" s="744"/>
      <c r="AL28" s="746"/>
      <c r="AM28" s="744">
        <f>IF(SUM(AB28:AL28)&gt;0,SUM(AB28:AL28),0)</f>
        <v>0</v>
      </c>
      <c r="AN28" s="752"/>
      <c r="AO28" s="753"/>
      <c r="AP28" s="753"/>
      <c r="AQ28" s="753"/>
      <c r="AR28" s="747">
        <f>AH28+AI28+AJ28+AK28+AN28+AO28+AP28-AQ28</f>
        <v>0</v>
      </c>
      <c r="AS28" s="169">
        <f>IF(O28+AR28&lt;=0,0,IF(AND(AR28&gt;0,AR28&gt;AM28),AR28-AM28,0))</f>
        <v>0</v>
      </c>
      <c r="AT28" s="734">
        <f>AM28+AS28</f>
        <v>0</v>
      </c>
      <c r="AU28" s="373">
        <f>IF(O28+AR28&lt;=0,0,IF(AND(AR28&lt;0,SUM(AB28:AL28)&lt;0),MIN(ABS(AR28),ABS(SUM(AB28:AL28))),0))</f>
        <v>0</v>
      </c>
      <c r="AV28" s="689"/>
      <c r="AW28" s="687"/>
      <c r="AX28" s="688"/>
      <c r="AY28" s="742"/>
      <c r="AZ28" s="742"/>
      <c r="BA28" s="744"/>
      <c r="BB28" s="744"/>
      <c r="BC28" s="744"/>
      <c r="BD28" s="744"/>
      <c r="BE28" s="744"/>
      <c r="BF28" s="746"/>
      <c r="BG28" s="744">
        <f>IF(SUM(AV28:BF28)&gt;0,SUM(AV28:BF28),0)</f>
        <v>0</v>
      </c>
      <c r="BH28" s="752"/>
      <c r="BI28" s="753"/>
      <c r="BJ28" s="753"/>
      <c r="BK28" s="753"/>
      <c r="BL28" s="747">
        <f>BB28+BC28+BD28+BE28+BH28+BI28+BJ28-BK28</f>
        <v>0</v>
      </c>
      <c r="BM28" s="169">
        <f>IF(SUM(P28:Z28)+BL28-BB28&lt;=0,0,IF(AND(BL28&gt;0,BL28&gt;BG28-BF28),BL28-BG28-BF28,0))</f>
        <v>0</v>
      </c>
      <c r="BN28" s="734">
        <f>BG28+BM28</f>
        <v>0</v>
      </c>
      <c r="BO28" s="373">
        <f>IF(SUM(P28:Z28)&lt;=0,0,IF(AND(BL28&lt;0,SUM(AV28:BF28)&lt;0),MIN(ABS(BL28),ABS(SUM(AV28:BF28))),0))</f>
        <v>0</v>
      </c>
      <c r="BP28" s="689"/>
      <c r="BQ28" s="687"/>
      <c r="BR28" s="688"/>
      <c r="BS28" s="742"/>
      <c r="BT28" s="742"/>
      <c r="BU28" s="744"/>
      <c r="BV28" s="744"/>
      <c r="BW28" s="744"/>
      <c r="BX28" s="744"/>
      <c r="BY28" s="744"/>
      <c r="BZ28" s="746"/>
      <c r="CA28" s="744">
        <f>IF(SUM(BP28:BZ28)&gt;0,SUM(BP28:BZ28),0)</f>
        <v>0</v>
      </c>
      <c r="CB28" s="752"/>
      <c r="CC28" s="753"/>
      <c r="CD28" s="753"/>
      <c r="CE28" s="753"/>
      <c r="CF28" s="747">
        <f>BV28+BW28+BX28+BY28+CB28+CC28+CD28-CE28</f>
        <v>0</v>
      </c>
      <c r="CG28" s="169">
        <f>IF(SUM(AB28:AL28)+CF28-BV28&lt;=0,0,IF(AND(CF28&gt;0,CF28&gt;CA28-BZ28),CF28-CA28-BZ28,0))</f>
        <v>0</v>
      </c>
      <c r="CH28" s="734">
        <f>CA28+CG28</f>
        <v>0</v>
      </c>
      <c r="CI28" s="373">
        <f>IF(SUM(AB28:AL28)&lt;=0,0,IF(AND(CF28&lt;0,SUM(BP28:BZ28)&lt;0),MIN(ABS(CF28),ABS(SUM(BP28:BZ28))),0))</f>
        <v>0</v>
      </c>
      <c r="CJ28" s="689"/>
      <c r="CK28" s="687"/>
      <c r="CL28" s="688"/>
      <c r="CM28" s="742"/>
      <c r="CN28" s="742"/>
      <c r="CO28" s="744"/>
      <c r="CP28" s="744"/>
      <c r="CQ28" s="744"/>
      <c r="CR28" s="744"/>
      <c r="CS28" s="744"/>
      <c r="CT28" s="744"/>
      <c r="CU28" s="746"/>
      <c r="CV28" s="744">
        <f>IF(SUM(CJ28:CU28)&gt;0,SUM(CJ28:CU28),0)</f>
        <v>0</v>
      </c>
      <c r="CW28" s="752"/>
      <c r="CX28" s="753"/>
      <c r="CY28" s="753"/>
      <c r="CZ28" s="753"/>
      <c r="DA28" s="753">
        <f>CP28+CQ28+CR28+CS28+CT28+CW28+CX28+CY28-CZ28</f>
        <v>0</v>
      </c>
      <c r="DB28" s="169">
        <f>IF(SUM(AV28:BF28)+DA28-CP28&lt;=0,0,IF(AND(DA28&gt;0,DA28&gt;CV28-CU28),DA28-CV28-CU28,0))</f>
        <v>0</v>
      </c>
      <c r="DC28" s="734">
        <f>CV28+DB28</f>
        <v>0</v>
      </c>
      <c r="DD28" s="373">
        <f>IF(SUM(AV28:BF28)&lt;=0,0,IF(AND(DA28&lt;0,SUM(CJ28:CU28)&lt;0),MIN(ABS(DA28),ABS(SUM(CJ28:CU28))),0))</f>
        <v>0</v>
      </c>
      <c r="DE28" s="692"/>
      <c r="DF28" s="693"/>
      <c r="DG28" s="694"/>
      <c r="DH28" s="748"/>
      <c r="DI28" s="748"/>
      <c r="DJ28" s="749"/>
      <c r="DK28" s="749"/>
      <c r="DL28" s="749"/>
      <c r="DM28" s="749"/>
      <c r="DN28" s="749"/>
      <c r="DO28" s="749"/>
      <c r="DP28" s="750"/>
      <c r="DQ28" s="749">
        <f>IF(SUM(DE28:DP28)&gt;0,SUM(DE28:DP28),0)</f>
        <v>0</v>
      </c>
      <c r="DR28" s="754"/>
      <c r="DS28" s="751"/>
      <c r="DT28" s="751"/>
      <c r="DU28" s="751"/>
      <c r="DV28" s="751">
        <f>DK28+DL28+DM28+DN28+DO28+DR28+DS28+DT28-DU28</f>
        <v>0</v>
      </c>
      <c r="DW28" s="170">
        <f>IF(SUM(BP28:BZ28)+DV28-DK28-DL28&lt;=0,0,IF(AND(DV28&gt;0,DV28&gt;DQ28-DP28),DV28-DQ28-DP28,0))</f>
        <v>0</v>
      </c>
      <c r="DX28" s="740">
        <f>DQ28+DW28</f>
        <v>0</v>
      </c>
      <c r="DY28" s="375">
        <f>IF(SUM(BQ28:CA28)&lt;=0,0,IF(AND(DV28&lt;0,SUM(DE28:DP28)&lt;0),MIN(ABS(DV28),ABS(SUM(DE28:DP28))),0))</f>
        <v>0</v>
      </c>
      <c r="DZ28" s="478"/>
      <c r="EA28" s="478"/>
      <c r="EB28" s="478"/>
      <c r="EC28" s="478"/>
      <c r="ED28" s="478"/>
      <c r="EE28" s="478"/>
      <c r="EF28" s="478"/>
      <c r="EG28" s="478"/>
      <c r="EH28" s="478"/>
      <c r="EI28" s="478"/>
      <c r="EJ28" s="478"/>
      <c r="EK28" s="478"/>
      <c r="EL28" s="478"/>
    </row>
    <row r="29" spans="1:142" ht="15.75" thickBot="1">
      <c r="A29" s="741"/>
      <c r="B29" s="687"/>
      <c r="C29" s="687"/>
      <c r="D29" s="688"/>
      <c r="E29" s="742"/>
      <c r="F29" s="742"/>
      <c r="G29" s="743"/>
      <c r="H29" s="728">
        <f>IF(SUM(B29:G29)&gt;0,SUM(B29:G29),0)</f>
        <v>0</v>
      </c>
      <c r="I29" s="689"/>
      <c r="J29" s="687"/>
      <c r="K29" s="688"/>
      <c r="L29" s="742"/>
      <c r="M29" s="742"/>
      <c r="N29" s="743"/>
      <c r="O29" s="729">
        <f>IF(SUM(I29:N29)&gt;0,SUM(I29:N29),0)</f>
        <v>0</v>
      </c>
      <c r="P29" s="689"/>
      <c r="Q29" s="687"/>
      <c r="R29" s="688"/>
      <c r="S29" s="742"/>
      <c r="T29" s="742"/>
      <c r="U29" s="744"/>
      <c r="V29" s="744"/>
      <c r="W29" s="744"/>
      <c r="X29" s="744"/>
      <c r="Y29" s="744"/>
      <c r="Z29" s="745"/>
      <c r="AA29" s="729">
        <f>IF(SUM(P29:Z29)&gt;0,SUM(P29:Z29),0)</f>
        <v>0</v>
      </c>
      <c r="AB29" s="689"/>
      <c r="AC29" s="687"/>
      <c r="AD29" s="688"/>
      <c r="AE29" s="742"/>
      <c r="AF29" s="742"/>
      <c r="AG29" s="744"/>
      <c r="AH29" s="744"/>
      <c r="AI29" s="744"/>
      <c r="AJ29" s="744"/>
      <c r="AK29" s="744"/>
      <c r="AL29" s="746"/>
      <c r="AM29" s="744">
        <f>IF(SUM(AB29:AL29)&gt;0,SUM(AB29:AL29),0)</f>
        <v>0</v>
      </c>
      <c r="AN29" s="752"/>
      <c r="AO29" s="753"/>
      <c r="AP29" s="753"/>
      <c r="AQ29" s="753"/>
      <c r="AR29" s="747">
        <f>AH29+AI29+AJ29+AK29+AN29+AO29+AP29-AQ29</f>
        <v>0</v>
      </c>
      <c r="AS29" s="169">
        <f>IF(O29+AR29&lt;=0,0,IF(AND(AR29&gt;0,AR29&gt;AM29),AR29-AM29,0))</f>
        <v>0</v>
      </c>
      <c r="AT29" s="734">
        <f>AM29+AS29</f>
        <v>0</v>
      </c>
      <c r="AU29" s="373">
        <f>IF(O29+AR29&lt;=0,0,IF(AND(AR29&lt;0,SUM(AB29:AL29)&lt;0),MIN(ABS(AR29),ABS(SUM(AB29:AL29))),0))</f>
        <v>0</v>
      </c>
      <c r="AV29" s="689"/>
      <c r="AW29" s="687"/>
      <c r="AX29" s="688"/>
      <c r="AY29" s="742"/>
      <c r="AZ29" s="742"/>
      <c r="BA29" s="744"/>
      <c r="BB29" s="744"/>
      <c r="BC29" s="744"/>
      <c r="BD29" s="744"/>
      <c r="BE29" s="744"/>
      <c r="BF29" s="746"/>
      <c r="BG29" s="744">
        <f>IF(SUM(AV29:BF29)&gt;0,SUM(AV29:BF29),0)</f>
        <v>0</v>
      </c>
      <c r="BH29" s="752"/>
      <c r="BI29" s="753"/>
      <c r="BJ29" s="753"/>
      <c r="BK29" s="753"/>
      <c r="BL29" s="747">
        <f>BB29+BC29+BD29+BE29+BH29+BI29+BJ29-BK29</f>
        <v>0</v>
      </c>
      <c r="BM29" s="169">
        <f>IF(SUM(P29:Z29)+BL29-BB29&lt;=0,0,IF(AND(BL29&gt;0,BL29&gt;BG29-BF29),BL29-BG29-BF29,0))</f>
        <v>0</v>
      </c>
      <c r="BN29" s="734">
        <f>BG29+BM29</f>
        <v>0</v>
      </c>
      <c r="BO29" s="373">
        <f>IF(SUM(P29:Z29)&lt;=0,0,IF(AND(BL29&lt;0,SUM(AV29:BF29)&lt;0),MIN(ABS(BL29),ABS(SUM(AV29:BF29))),0))</f>
        <v>0</v>
      </c>
      <c r="BP29" s="689"/>
      <c r="BQ29" s="687"/>
      <c r="BR29" s="688"/>
      <c r="BS29" s="742"/>
      <c r="BT29" s="742"/>
      <c r="BU29" s="744"/>
      <c r="BV29" s="744"/>
      <c r="BW29" s="744"/>
      <c r="BX29" s="744"/>
      <c r="BY29" s="744"/>
      <c r="BZ29" s="746"/>
      <c r="CA29" s="744">
        <f>IF(SUM(BP29:BZ29)&gt;0,SUM(BP29:BZ29),0)</f>
        <v>0</v>
      </c>
      <c r="CB29" s="752"/>
      <c r="CC29" s="753"/>
      <c r="CD29" s="753"/>
      <c r="CE29" s="753"/>
      <c r="CF29" s="747">
        <f>BV29+BW29+BX29+BY29+CB29+CC29+CD29-CE29</f>
        <v>0</v>
      </c>
      <c r="CG29" s="169">
        <f>IF(SUM(AB29:AL29)+CF29-BV29&lt;=0,0,IF(AND(CF29&gt;0,CF29&gt;CA29-BZ29),CF29-CA29-BZ29,0))</f>
        <v>0</v>
      </c>
      <c r="CH29" s="734">
        <f>CA29+CG29</f>
        <v>0</v>
      </c>
      <c r="CI29" s="373">
        <f>IF(SUM(AB29:AL29)&lt;=0,0,IF(AND(CF29&lt;0,SUM(BP29:BZ29)&lt;0),MIN(ABS(CF29),ABS(SUM(BP29:BZ29))),0))</f>
        <v>0</v>
      </c>
      <c r="CJ29" s="689"/>
      <c r="CK29" s="687"/>
      <c r="CL29" s="688"/>
      <c r="CM29" s="742"/>
      <c r="CN29" s="742"/>
      <c r="CO29" s="744"/>
      <c r="CP29" s="744"/>
      <c r="CQ29" s="744"/>
      <c r="CR29" s="744"/>
      <c r="CS29" s="744"/>
      <c r="CT29" s="744"/>
      <c r="CU29" s="746"/>
      <c r="CV29" s="744">
        <f>IF(SUM(CJ29:CU29)&gt;0,SUM(CJ29:CU29),0)</f>
        <v>0</v>
      </c>
      <c r="CW29" s="752"/>
      <c r="CX29" s="753"/>
      <c r="CY29" s="753"/>
      <c r="CZ29" s="753"/>
      <c r="DA29" s="753">
        <f>CP29+CQ29+CR29+CS29+CT29+CW29+CX29+CY29-CZ29</f>
        <v>0</v>
      </c>
      <c r="DB29" s="169">
        <f>IF(SUM(AV29:BF29)+DA29-CP29&lt;=0,0,IF(AND(DA29&gt;0,DA29&gt;CV29-CU29),DA29-CV29-CU29,0))</f>
        <v>0</v>
      </c>
      <c r="DC29" s="734">
        <f>CV29+DB29</f>
        <v>0</v>
      </c>
      <c r="DD29" s="373">
        <f>IF(SUM(AV29:BF29)&lt;=0,0,IF(AND(DA29&lt;0,SUM(CJ29:CU29)&lt;0),MIN(ABS(DA29),ABS(SUM(CJ29:CU29))),0))</f>
        <v>0</v>
      </c>
      <c r="DE29" s="692"/>
      <c r="DF29" s="693"/>
      <c r="DG29" s="694"/>
      <c r="DH29" s="748"/>
      <c r="DI29" s="748"/>
      <c r="DJ29" s="749"/>
      <c r="DK29" s="749"/>
      <c r="DL29" s="749"/>
      <c r="DM29" s="749"/>
      <c r="DN29" s="749"/>
      <c r="DO29" s="749"/>
      <c r="DP29" s="750"/>
      <c r="DQ29" s="749">
        <f>IF(SUM(DE29:DP29)&gt;0,SUM(DE29:DP29),0)</f>
        <v>0</v>
      </c>
      <c r="DR29" s="754"/>
      <c r="DS29" s="751"/>
      <c r="DT29" s="751"/>
      <c r="DU29" s="751"/>
      <c r="DV29" s="751">
        <f>DK29+DL29+DM29+DN29+DO29+DR29+DS29+DT29-DU29</f>
        <v>0</v>
      </c>
      <c r="DW29" s="170">
        <f>IF(SUM(BP29:BZ29)+DV29-DK29-DL29&lt;=0,0,IF(AND(DV29&gt;0,DV29&gt;DQ29-DP29),DV29-DQ29-DP29,0))</f>
        <v>0</v>
      </c>
      <c r="DX29" s="740">
        <f>DQ29+DW29</f>
        <v>0</v>
      </c>
      <c r="DY29" s="375">
        <f>IF(SUM(BQ29:CA29)&lt;=0,0,IF(AND(DV29&lt;0,SUM(DE29:DP29)&lt;0),MIN(ABS(DV29),ABS(SUM(DE29:DP29))),0))</f>
        <v>0</v>
      </c>
      <c r="DZ29" s="478"/>
      <c r="EA29" s="478"/>
      <c r="EB29" s="478"/>
      <c r="EC29" s="478"/>
      <c r="ED29" s="478"/>
      <c r="EE29" s="478"/>
      <c r="EF29" s="478"/>
      <c r="EG29" s="478"/>
      <c r="EH29" s="478"/>
      <c r="EI29" s="478"/>
      <c r="EJ29" s="478"/>
      <c r="EK29" s="478"/>
      <c r="EL29" s="478"/>
    </row>
    <row r="30" spans="1:142" ht="15.75" thickBot="1">
      <c r="A30" s="741"/>
      <c r="B30" s="687"/>
      <c r="C30" s="687"/>
      <c r="D30" s="688"/>
      <c r="E30" s="742"/>
      <c r="F30" s="742"/>
      <c r="G30" s="743"/>
      <c r="H30" s="728">
        <f>IF(SUM(B30:G30)&gt;0,SUM(B30:G30),0)</f>
        <v>0</v>
      </c>
      <c r="I30" s="689"/>
      <c r="J30" s="687"/>
      <c r="K30" s="688"/>
      <c r="L30" s="742"/>
      <c r="M30" s="742"/>
      <c r="N30" s="743"/>
      <c r="O30" s="729">
        <f>IF(SUM(I30:N30)&gt;0,SUM(I30:N30),0)</f>
        <v>0</v>
      </c>
      <c r="P30" s="689"/>
      <c r="Q30" s="687"/>
      <c r="R30" s="688"/>
      <c r="S30" s="742"/>
      <c r="T30" s="742"/>
      <c r="U30" s="744"/>
      <c r="V30" s="744"/>
      <c r="W30" s="744"/>
      <c r="X30" s="744"/>
      <c r="Y30" s="744"/>
      <c r="Z30" s="745"/>
      <c r="AA30" s="729">
        <f>IF(SUM(P30:Z30)&gt;0,SUM(P30:Z30),0)</f>
        <v>0</v>
      </c>
      <c r="AB30" s="689"/>
      <c r="AC30" s="687"/>
      <c r="AD30" s="688"/>
      <c r="AE30" s="742"/>
      <c r="AF30" s="742"/>
      <c r="AG30" s="744"/>
      <c r="AH30" s="744"/>
      <c r="AI30" s="744"/>
      <c r="AJ30" s="744"/>
      <c r="AK30" s="744"/>
      <c r="AL30" s="746"/>
      <c r="AM30" s="744">
        <f>IF(SUM(AB30:AL30)&gt;0,SUM(AB30:AL30),0)</f>
        <v>0</v>
      </c>
      <c r="AN30" s="752"/>
      <c r="AO30" s="753"/>
      <c r="AP30" s="753"/>
      <c r="AQ30" s="753"/>
      <c r="AR30" s="747">
        <f>AH30+AI30+AJ30+AK30+AN30+AO30+AP30-AQ30</f>
        <v>0</v>
      </c>
      <c r="AS30" s="169">
        <f>IF(O30+AR30&lt;=0,0,IF(AND(AR30&gt;0,AR30&gt;AM30),AR30-AM30,0))</f>
        <v>0</v>
      </c>
      <c r="AT30" s="734">
        <f>AM30+AS30</f>
        <v>0</v>
      </c>
      <c r="AU30" s="373">
        <f>IF(O30+AR30&lt;=0,0,IF(AND(AR30&lt;0,SUM(AB30:AL30)&lt;0),MIN(ABS(AR30),ABS(SUM(AB30:AL30))),0))</f>
        <v>0</v>
      </c>
      <c r="AV30" s="689"/>
      <c r="AW30" s="687"/>
      <c r="AX30" s="688"/>
      <c r="AY30" s="742"/>
      <c r="AZ30" s="742"/>
      <c r="BA30" s="744"/>
      <c r="BB30" s="744"/>
      <c r="BC30" s="744"/>
      <c r="BD30" s="744"/>
      <c r="BE30" s="744"/>
      <c r="BF30" s="746"/>
      <c r="BG30" s="744">
        <f>IF(SUM(AV30:BF30)&gt;0,SUM(AV30:BF30),0)</f>
        <v>0</v>
      </c>
      <c r="BH30" s="752"/>
      <c r="BI30" s="753"/>
      <c r="BJ30" s="753"/>
      <c r="BK30" s="753"/>
      <c r="BL30" s="747">
        <f>BB30+BC30+BD30+BE30+BH30+BI30+BJ30-BK30</f>
        <v>0</v>
      </c>
      <c r="BM30" s="169">
        <f>IF(SUM(P30:Z30)+BL30-BB30&lt;=0,0,IF(AND(BL30&gt;0,BL30&gt;BG30-BF30),BL30-BG30-BF30,0))</f>
        <v>0</v>
      </c>
      <c r="BN30" s="734">
        <f>BG30+BM30</f>
        <v>0</v>
      </c>
      <c r="BO30" s="373">
        <f>IF(SUM(P30:Z30)&lt;=0,0,IF(AND(BL30&lt;0,SUM(AV30:BF30)&lt;0),MIN(ABS(BL30),ABS(SUM(AV30:BF30))),0))</f>
        <v>0</v>
      </c>
      <c r="BP30" s="689"/>
      <c r="BQ30" s="687"/>
      <c r="BR30" s="688"/>
      <c r="BS30" s="742"/>
      <c r="BT30" s="742"/>
      <c r="BU30" s="744"/>
      <c r="BV30" s="744"/>
      <c r="BW30" s="744"/>
      <c r="BX30" s="744"/>
      <c r="BY30" s="744"/>
      <c r="BZ30" s="746"/>
      <c r="CA30" s="744">
        <f>IF(SUM(BP30:BZ30)&gt;0,SUM(BP30:BZ30),0)</f>
        <v>0</v>
      </c>
      <c r="CB30" s="752"/>
      <c r="CC30" s="753"/>
      <c r="CD30" s="753"/>
      <c r="CE30" s="753"/>
      <c r="CF30" s="747">
        <f>BV30+BW30+BX30+BY30+CB30+CC30+CD30-CE30</f>
        <v>0</v>
      </c>
      <c r="CG30" s="169">
        <f>IF(SUM(AB30:AL30)+CF30-BV30&lt;=0,0,IF(AND(CF30&gt;0,CF30&gt;CA30-BZ30),CF30-CA30-BZ30,0))</f>
        <v>0</v>
      </c>
      <c r="CH30" s="734">
        <f>CA30+CG30</f>
        <v>0</v>
      </c>
      <c r="CI30" s="373">
        <f>IF(SUM(AB30:AL30)&lt;=0,0,IF(AND(CF30&lt;0,SUM(BP30:BZ30)&lt;0),MIN(ABS(CF30),ABS(SUM(BP30:BZ30))),0))</f>
        <v>0</v>
      </c>
      <c r="CJ30" s="689"/>
      <c r="CK30" s="687"/>
      <c r="CL30" s="688"/>
      <c r="CM30" s="742"/>
      <c r="CN30" s="742"/>
      <c r="CO30" s="744"/>
      <c r="CP30" s="744"/>
      <c r="CQ30" s="744"/>
      <c r="CR30" s="744"/>
      <c r="CS30" s="744"/>
      <c r="CT30" s="744"/>
      <c r="CU30" s="746"/>
      <c r="CV30" s="744">
        <f>IF(SUM(CJ30:CU30)&gt;0,SUM(CJ30:CU30),0)</f>
        <v>0</v>
      </c>
      <c r="CW30" s="752"/>
      <c r="CX30" s="753"/>
      <c r="CY30" s="753"/>
      <c r="CZ30" s="753"/>
      <c r="DA30" s="753">
        <f>CP30+CQ30+CR30+CS30+CT30+CW30+CX30+CY30-CZ30</f>
        <v>0</v>
      </c>
      <c r="DB30" s="169">
        <f>IF(SUM(AV30:BF30)+DA30-CP30&lt;=0,0,IF(AND(DA30&gt;0,DA30&gt;CV30-CU30),DA30-CV30-CU30,0))</f>
        <v>0</v>
      </c>
      <c r="DC30" s="734">
        <f>CV30+DB30</f>
        <v>0</v>
      </c>
      <c r="DD30" s="373">
        <f>IF(SUM(AV30:BF30)&lt;=0,0,IF(AND(DA30&lt;0,SUM(CJ30:CU30)&lt;0),MIN(ABS(DA30),ABS(SUM(CJ30:CU30))),0))</f>
        <v>0</v>
      </c>
      <c r="DE30" s="692"/>
      <c r="DF30" s="693"/>
      <c r="DG30" s="694"/>
      <c r="DH30" s="748"/>
      <c r="DI30" s="748"/>
      <c r="DJ30" s="749"/>
      <c r="DK30" s="749"/>
      <c r="DL30" s="749"/>
      <c r="DM30" s="749"/>
      <c r="DN30" s="749"/>
      <c r="DO30" s="749"/>
      <c r="DP30" s="750"/>
      <c r="DQ30" s="749">
        <f>IF(SUM(DE30:DP30)&gt;0,SUM(DE30:DP30),0)</f>
        <v>0</v>
      </c>
      <c r="DR30" s="754"/>
      <c r="DS30" s="751"/>
      <c r="DT30" s="751"/>
      <c r="DU30" s="751"/>
      <c r="DV30" s="751">
        <f>DK30+DL30+DM30+DN30+DO30+DR30+DS30+DT30-DU30</f>
        <v>0</v>
      </c>
      <c r="DW30" s="170">
        <f>IF(SUM(BP30:BZ30)+DV30-DK30-DL30&lt;=0,0,IF(AND(DV30&gt;0,DV30&gt;DQ30-DP30),DV30-DQ30-DP30,0))</f>
        <v>0</v>
      </c>
      <c r="DX30" s="740">
        <f>DQ30+DW30</f>
        <v>0</v>
      </c>
      <c r="DY30" s="375">
        <f>IF(SUM(BQ30:CA30)&lt;=0,0,IF(AND(DV30&lt;0,SUM(DE30:DP30)&lt;0),MIN(ABS(DV30),ABS(SUM(DE30:DP30))),0))</f>
        <v>0</v>
      </c>
      <c r="DZ30" s="478"/>
      <c r="EA30" s="478"/>
      <c r="EB30" s="478"/>
      <c r="EC30" s="478"/>
      <c r="ED30" s="478"/>
      <c r="EE30" s="478"/>
      <c r="EF30" s="478"/>
      <c r="EG30" s="478"/>
      <c r="EH30" s="478"/>
      <c r="EI30" s="478"/>
      <c r="EJ30" s="478"/>
      <c r="EK30" s="478"/>
      <c r="EL30" s="478"/>
    </row>
    <row r="31" spans="1:142" ht="15.75" thickBot="1">
      <c r="A31" s="741"/>
      <c r="B31" s="687"/>
      <c r="C31" s="687"/>
      <c r="D31" s="688"/>
      <c r="E31" s="742"/>
      <c r="F31" s="742"/>
      <c r="G31" s="743"/>
      <c r="H31" s="728">
        <f>IF(SUM(B31:G31)&gt;0,SUM(B31:G31),0)</f>
        <v>0</v>
      </c>
      <c r="I31" s="689"/>
      <c r="J31" s="687"/>
      <c r="K31" s="688"/>
      <c r="L31" s="742"/>
      <c r="M31" s="742"/>
      <c r="N31" s="743"/>
      <c r="O31" s="729">
        <f>IF(SUM(I31:N31)&gt;0,SUM(I31:N31),0)</f>
        <v>0</v>
      </c>
      <c r="P31" s="689"/>
      <c r="Q31" s="687"/>
      <c r="R31" s="688"/>
      <c r="S31" s="742"/>
      <c r="T31" s="742"/>
      <c r="U31" s="744"/>
      <c r="V31" s="744"/>
      <c r="W31" s="744"/>
      <c r="X31" s="744"/>
      <c r="Y31" s="744"/>
      <c r="Z31" s="745"/>
      <c r="AA31" s="729">
        <f>IF(SUM(P31:Z31)&gt;0,SUM(P31:Z31),0)</f>
        <v>0</v>
      </c>
      <c r="AB31" s="689"/>
      <c r="AC31" s="687"/>
      <c r="AD31" s="688"/>
      <c r="AE31" s="742"/>
      <c r="AF31" s="742"/>
      <c r="AG31" s="744"/>
      <c r="AH31" s="744"/>
      <c r="AI31" s="744"/>
      <c r="AJ31" s="744"/>
      <c r="AK31" s="744"/>
      <c r="AL31" s="746"/>
      <c r="AM31" s="744">
        <f>IF(SUM(AB31:AL31)&gt;0,SUM(AB31:AL31),0)</f>
        <v>0</v>
      </c>
      <c r="AN31" s="752"/>
      <c r="AO31" s="753"/>
      <c r="AP31" s="753"/>
      <c r="AQ31" s="753"/>
      <c r="AR31" s="747">
        <f>AH31+AI31+AJ31+AK31+AN31+AO31+AP31-AQ31</f>
        <v>0</v>
      </c>
      <c r="AS31" s="169">
        <f>IF(O31+AR31&lt;=0,0,IF(AND(AR31&gt;0,AR31&gt;AM31),AR31-AM31,0))</f>
        <v>0</v>
      </c>
      <c r="AT31" s="734">
        <f>AM31+AS31</f>
        <v>0</v>
      </c>
      <c r="AU31" s="373">
        <f>IF(O31+AR31&lt;=0,0,IF(AND(AR31&lt;0,SUM(AB31:AL31)&lt;0),MIN(ABS(AR31),ABS(SUM(AB31:AL31))),0))</f>
        <v>0</v>
      </c>
      <c r="AV31" s="689"/>
      <c r="AW31" s="687"/>
      <c r="AX31" s="688"/>
      <c r="AY31" s="742"/>
      <c r="AZ31" s="742"/>
      <c r="BA31" s="744"/>
      <c r="BB31" s="744"/>
      <c r="BC31" s="744"/>
      <c r="BD31" s="744"/>
      <c r="BE31" s="744"/>
      <c r="BF31" s="746"/>
      <c r="BG31" s="744">
        <f>IF(SUM(AV31:BF31)&gt;0,SUM(AV31:BF31),0)</f>
        <v>0</v>
      </c>
      <c r="BH31" s="752"/>
      <c r="BI31" s="753"/>
      <c r="BJ31" s="753"/>
      <c r="BK31" s="753"/>
      <c r="BL31" s="747">
        <f>BB31+BC31+BD31+BE31+BH31+BI31+BJ31-BK31</f>
        <v>0</v>
      </c>
      <c r="BM31" s="169">
        <f>IF(SUM(P31:Z31)+BL31-BB31&lt;=0,0,IF(AND(BL31&gt;0,BL31&gt;BG31-BF31),BL31-BG31-BF31,0))</f>
        <v>0</v>
      </c>
      <c r="BN31" s="734">
        <f>BG31+BM31</f>
        <v>0</v>
      </c>
      <c r="BO31" s="373">
        <f>IF(SUM(P31:Z31)&lt;=0,0,IF(AND(BL31&lt;0,SUM(AV31:BF31)&lt;0),MIN(ABS(BL31),ABS(SUM(AV31:BF31))),0))</f>
        <v>0</v>
      </c>
      <c r="BP31" s="689"/>
      <c r="BQ31" s="687"/>
      <c r="BR31" s="688"/>
      <c r="BS31" s="742"/>
      <c r="BT31" s="742"/>
      <c r="BU31" s="744"/>
      <c r="BV31" s="744"/>
      <c r="BW31" s="744"/>
      <c r="BX31" s="744"/>
      <c r="BY31" s="744"/>
      <c r="BZ31" s="746"/>
      <c r="CA31" s="744">
        <f>IF(SUM(BP31:BZ31)&gt;0,SUM(BP31:BZ31),0)</f>
        <v>0</v>
      </c>
      <c r="CB31" s="752"/>
      <c r="CC31" s="753"/>
      <c r="CD31" s="753"/>
      <c r="CE31" s="753"/>
      <c r="CF31" s="747">
        <f>BV31+BW31+BX31+BY31+CB31+CC31+CD31-CE31</f>
        <v>0</v>
      </c>
      <c r="CG31" s="169">
        <f>IF(SUM(AB31:AL31)+CF31-BV31&lt;=0,0,IF(AND(CF31&gt;0,CF31&gt;CA31-BZ31),CF31-CA31-BZ31,0))</f>
        <v>0</v>
      </c>
      <c r="CH31" s="734">
        <f>CA31+CG31</f>
        <v>0</v>
      </c>
      <c r="CI31" s="373">
        <f>IF(SUM(AB31:AL31)&lt;=0,0,IF(AND(CF31&lt;0,SUM(BP31:BZ31)&lt;0),MIN(ABS(CF31),ABS(SUM(BP31:BZ31))),0))</f>
        <v>0</v>
      </c>
      <c r="CJ31" s="689"/>
      <c r="CK31" s="687"/>
      <c r="CL31" s="688"/>
      <c r="CM31" s="742"/>
      <c r="CN31" s="742"/>
      <c r="CO31" s="744"/>
      <c r="CP31" s="744"/>
      <c r="CQ31" s="744"/>
      <c r="CR31" s="744"/>
      <c r="CS31" s="744"/>
      <c r="CT31" s="744"/>
      <c r="CU31" s="746"/>
      <c r="CV31" s="744">
        <f>IF(SUM(CJ31:CU31)&gt;0,SUM(CJ31:CU31),0)</f>
        <v>0</v>
      </c>
      <c r="CW31" s="752"/>
      <c r="CX31" s="753"/>
      <c r="CY31" s="753"/>
      <c r="CZ31" s="753"/>
      <c r="DA31" s="753">
        <f>CP31+CQ31+CR31+CS31+CT31+CW31+CX31+CY31-CZ31</f>
        <v>0</v>
      </c>
      <c r="DB31" s="169">
        <f>IF(SUM(AV31:BF31)+DA31-CP31&lt;=0,0,IF(AND(DA31&gt;0,DA31&gt;CV31-CU31),DA31-CV31-CU31,0))</f>
        <v>0</v>
      </c>
      <c r="DC31" s="734">
        <f>CV31+DB31</f>
        <v>0</v>
      </c>
      <c r="DD31" s="373">
        <f>IF(SUM(AV31:BF31)&lt;=0,0,IF(AND(DA31&lt;0,SUM(CJ31:CU31)&lt;0),MIN(ABS(DA31),ABS(SUM(CJ31:CU31))),0))</f>
        <v>0</v>
      </c>
      <c r="DE31" s="692"/>
      <c r="DF31" s="693"/>
      <c r="DG31" s="694"/>
      <c r="DH31" s="748"/>
      <c r="DI31" s="748"/>
      <c r="DJ31" s="749"/>
      <c r="DK31" s="749"/>
      <c r="DL31" s="749"/>
      <c r="DM31" s="749"/>
      <c r="DN31" s="749"/>
      <c r="DO31" s="749"/>
      <c r="DP31" s="750"/>
      <c r="DQ31" s="749">
        <f>IF(SUM(DE31:DP31)&gt;0,SUM(DE31:DP31),0)</f>
        <v>0</v>
      </c>
      <c r="DR31" s="754"/>
      <c r="DS31" s="751"/>
      <c r="DT31" s="751"/>
      <c r="DU31" s="751"/>
      <c r="DV31" s="751">
        <f>DK31+DL31+DM31+DN31+DO31+DR31+DS31+DT31-DU31</f>
        <v>0</v>
      </c>
      <c r="DW31" s="170">
        <f>IF(SUM(BP31:BZ31)+DV31-DK31-DL31&lt;=0,0,IF(AND(DV31&gt;0,DV31&gt;DQ31-DP31),DV31-DQ31-DP31,0))</f>
        <v>0</v>
      </c>
      <c r="DX31" s="740">
        <f>DQ31+DW31</f>
        <v>0</v>
      </c>
      <c r="DY31" s="375">
        <f>IF(SUM(BQ31:CA31)&lt;=0,0,IF(AND(DV31&lt;0,SUM(DE31:DP31)&lt;0),MIN(ABS(DV31),ABS(SUM(DE31:DP31))),0))</f>
        <v>0</v>
      </c>
      <c r="DZ31" s="478"/>
      <c r="EA31" s="478"/>
      <c r="EB31" s="478"/>
      <c r="EC31" s="478"/>
      <c r="ED31" s="478"/>
      <c r="EE31" s="478"/>
      <c r="EF31" s="478"/>
      <c r="EG31" s="478"/>
      <c r="EH31" s="478"/>
      <c r="EI31" s="478"/>
      <c r="EJ31" s="478"/>
      <c r="EK31" s="478"/>
      <c r="EL31" s="478"/>
    </row>
    <row r="32" spans="1:142" ht="15.75" thickBot="1">
      <c r="A32" s="741"/>
      <c r="B32" s="687"/>
      <c r="C32" s="687"/>
      <c r="D32" s="688"/>
      <c r="E32" s="742"/>
      <c r="F32" s="742"/>
      <c r="G32" s="743"/>
      <c r="H32" s="728">
        <f>IF(SUM(B32:G32)&gt;0,SUM(B32:G32),0)</f>
        <v>0</v>
      </c>
      <c r="I32" s="689"/>
      <c r="J32" s="687"/>
      <c r="K32" s="688"/>
      <c r="L32" s="742"/>
      <c r="M32" s="742"/>
      <c r="N32" s="743"/>
      <c r="O32" s="729">
        <f>IF(SUM(I32:N32)&gt;0,SUM(I32:N32),0)</f>
        <v>0</v>
      </c>
      <c r="P32" s="689"/>
      <c r="Q32" s="687"/>
      <c r="R32" s="688"/>
      <c r="S32" s="742"/>
      <c r="T32" s="742"/>
      <c r="U32" s="744"/>
      <c r="V32" s="744"/>
      <c r="W32" s="744"/>
      <c r="X32" s="744"/>
      <c r="Y32" s="744"/>
      <c r="Z32" s="745"/>
      <c r="AA32" s="729">
        <f>IF(SUM(P32:Z32)&gt;0,SUM(P32:Z32),0)</f>
        <v>0</v>
      </c>
      <c r="AB32" s="689"/>
      <c r="AC32" s="687"/>
      <c r="AD32" s="688"/>
      <c r="AE32" s="742"/>
      <c r="AF32" s="742"/>
      <c r="AG32" s="744"/>
      <c r="AH32" s="744"/>
      <c r="AI32" s="744"/>
      <c r="AJ32" s="744"/>
      <c r="AK32" s="744"/>
      <c r="AL32" s="746"/>
      <c r="AM32" s="744">
        <f>IF(SUM(AB32:AL32)&gt;0,SUM(AB32:AL32),0)</f>
        <v>0</v>
      </c>
      <c r="AN32" s="752"/>
      <c r="AO32" s="753"/>
      <c r="AP32" s="753"/>
      <c r="AQ32" s="753"/>
      <c r="AR32" s="747">
        <f>AH32+AI32+AJ32+AK32+AN32+AO32+AP32-AQ32</f>
        <v>0</v>
      </c>
      <c r="AS32" s="169">
        <f>IF(O32+AR32&lt;=0,0,IF(AND(AR32&gt;0,AR32&gt;AM32),AR32-AM32,0))</f>
        <v>0</v>
      </c>
      <c r="AT32" s="734">
        <f>AM32+AS32</f>
        <v>0</v>
      </c>
      <c r="AU32" s="373">
        <f>IF(O32+AR32&lt;=0,0,IF(AND(AR32&lt;0,SUM(AB32:AL32)&lt;0),MIN(ABS(AR32),ABS(SUM(AB32:AL32))),0))</f>
        <v>0</v>
      </c>
      <c r="AV32" s="689"/>
      <c r="AW32" s="687"/>
      <c r="AX32" s="688"/>
      <c r="AY32" s="742"/>
      <c r="AZ32" s="742"/>
      <c r="BA32" s="744"/>
      <c r="BB32" s="744"/>
      <c r="BC32" s="744"/>
      <c r="BD32" s="744"/>
      <c r="BE32" s="744"/>
      <c r="BF32" s="746"/>
      <c r="BG32" s="744">
        <f>IF(SUM(AV32:BF32)&gt;0,SUM(AV32:BF32),0)</f>
        <v>0</v>
      </c>
      <c r="BH32" s="752"/>
      <c r="BI32" s="753"/>
      <c r="BJ32" s="753"/>
      <c r="BK32" s="753"/>
      <c r="BL32" s="747">
        <f>BB32+BC32+BD32+BE32+BH32+BI32+BJ32-BK32</f>
        <v>0</v>
      </c>
      <c r="BM32" s="169">
        <f>IF(SUM(P32:Z32)+BL32-BB32&lt;=0,0,IF(AND(BL32&gt;0,BL32&gt;BG32-BF32),BL32-BG32-BF32,0))</f>
        <v>0</v>
      </c>
      <c r="BN32" s="734">
        <f>BG32+BM32</f>
        <v>0</v>
      </c>
      <c r="BO32" s="373">
        <f>IF(SUM(P32:Z32)&lt;=0,0,IF(AND(BL32&lt;0,SUM(AV32:BF32)&lt;0),MIN(ABS(BL32),ABS(SUM(AV32:BF32))),0))</f>
        <v>0</v>
      </c>
      <c r="BP32" s="689"/>
      <c r="BQ32" s="687"/>
      <c r="BR32" s="688"/>
      <c r="BS32" s="742"/>
      <c r="BT32" s="742"/>
      <c r="BU32" s="744"/>
      <c r="BV32" s="744"/>
      <c r="BW32" s="744"/>
      <c r="BX32" s="744"/>
      <c r="BY32" s="744"/>
      <c r="BZ32" s="746"/>
      <c r="CA32" s="744">
        <f>IF(SUM(BP32:BZ32)&gt;0,SUM(BP32:BZ32),0)</f>
        <v>0</v>
      </c>
      <c r="CB32" s="752"/>
      <c r="CC32" s="753"/>
      <c r="CD32" s="753"/>
      <c r="CE32" s="753"/>
      <c r="CF32" s="747">
        <f>BV32+BW32+BX32+BY32+CB32+CC32+CD32-CE32</f>
        <v>0</v>
      </c>
      <c r="CG32" s="169">
        <f>IF(SUM(AB32:AL32)+CF32-BV32&lt;=0,0,IF(AND(CF32&gt;0,CF32&gt;CA32-BZ32),CF32-CA32-BZ32,0))</f>
        <v>0</v>
      </c>
      <c r="CH32" s="734">
        <f>CA32+CG32</f>
        <v>0</v>
      </c>
      <c r="CI32" s="373">
        <f>IF(SUM(AB32:AL32)&lt;=0,0,IF(AND(CF32&lt;0,SUM(BP32:BZ32)&lt;0),MIN(ABS(CF32),ABS(SUM(BP32:BZ32))),0))</f>
        <v>0</v>
      </c>
      <c r="CJ32" s="689"/>
      <c r="CK32" s="687"/>
      <c r="CL32" s="688"/>
      <c r="CM32" s="742"/>
      <c r="CN32" s="742"/>
      <c r="CO32" s="744"/>
      <c r="CP32" s="744"/>
      <c r="CQ32" s="744"/>
      <c r="CR32" s="744"/>
      <c r="CS32" s="744"/>
      <c r="CT32" s="744"/>
      <c r="CU32" s="746"/>
      <c r="CV32" s="744">
        <f>IF(SUM(CJ32:CU32)&gt;0,SUM(CJ32:CU32),0)</f>
        <v>0</v>
      </c>
      <c r="CW32" s="752"/>
      <c r="CX32" s="753"/>
      <c r="CY32" s="753"/>
      <c r="CZ32" s="753"/>
      <c r="DA32" s="753">
        <f>CP32+CQ32+CR32+CS32+CT32+CW32+CX32+CY32-CZ32</f>
        <v>0</v>
      </c>
      <c r="DB32" s="169">
        <f>IF(SUM(AV32:BF32)+DA32-CP32&lt;=0,0,IF(AND(DA32&gt;0,DA32&gt;CV32-CU32),DA32-CV32-CU32,0))</f>
        <v>0</v>
      </c>
      <c r="DC32" s="734">
        <f>CV32+DB32</f>
        <v>0</v>
      </c>
      <c r="DD32" s="373">
        <f>IF(SUM(AV32:BF32)&lt;=0,0,IF(AND(DA32&lt;0,SUM(CJ32:CU32)&lt;0),MIN(ABS(DA32),ABS(SUM(CJ32:CU32))),0))</f>
        <v>0</v>
      </c>
      <c r="DE32" s="692"/>
      <c r="DF32" s="693"/>
      <c r="DG32" s="694"/>
      <c r="DH32" s="748"/>
      <c r="DI32" s="748"/>
      <c r="DJ32" s="749"/>
      <c r="DK32" s="749"/>
      <c r="DL32" s="749"/>
      <c r="DM32" s="749"/>
      <c r="DN32" s="749"/>
      <c r="DO32" s="749"/>
      <c r="DP32" s="750"/>
      <c r="DQ32" s="749">
        <f>IF(SUM(DE32:DP32)&gt;0,SUM(DE32:DP32),0)</f>
        <v>0</v>
      </c>
      <c r="DR32" s="754"/>
      <c r="DS32" s="751"/>
      <c r="DT32" s="751"/>
      <c r="DU32" s="751"/>
      <c r="DV32" s="751">
        <f>DK32+DL32+DM32+DN32+DO32+DR32+DS32+DT32-DU32</f>
        <v>0</v>
      </c>
      <c r="DW32" s="170">
        <f>IF(SUM(BP32:BZ32)+DV32-DK32-DL32&lt;=0,0,IF(AND(DV32&gt;0,DV32&gt;DQ32-DP32),DV32-DQ32-DP32,0))</f>
        <v>0</v>
      </c>
      <c r="DX32" s="740">
        <f>DQ32+DW32</f>
        <v>0</v>
      </c>
      <c r="DY32" s="375">
        <f>IF(SUM(BQ32:CA32)&lt;=0,0,IF(AND(DV32&lt;0,SUM(DE32:DP32)&lt;0),MIN(ABS(DV32),ABS(SUM(DE32:DP32))),0))</f>
        <v>0</v>
      </c>
      <c r="DZ32" s="478"/>
      <c r="EA32" s="478"/>
      <c r="EB32" s="478"/>
      <c r="EC32" s="478"/>
      <c r="ED32" s="478"/>
      <c r="EE32" s="478"/>
      <c r="EF32" s="478"/>
      <c r="EG32" s="478"/>
      <c r="EH32" s="478"/>
      <c r="EI32" s="478"/>
      <c r="EJ32" s="478"/>
      <c r="EK32" s="478"/>
      <c r="EL32" s="478"/>
    </row>
    <row r="33" spans="1:142" ht="15.75" thickBot="1">
      <c r="A33" s="741"/>
      <c r="B33" s="687"/>
      <c r="C33" s="687"/>
      <c r="D33" s="688"/>
      <c r="E33" s="742"/>
      <c r="F33" s="742"/>
      <c r="G33" s="743"/>
      <c r="H33" s="728">
        <f>IF(SUM(B33:G33)&gt;0,SUM(B33:G33),0)</f>
        <v>0</v>
      </c>
      <c r="I33" s="689"/>
      <c r="J33" s="687"/>
      <c r="K33" s="688"/>
      <c r="L33" s="742"/>
      <c r="M33" s="742"/>
      <c r="N33" s="743"/>
      <c r="O33" s="729">
        <f>IF(SUM(I33:N33)&gt;0,SUM(I33:N33),0)</f>
        <v>0</v>
      </c>
      <c r="P33" s="689"/>
      <c r="Q33" s="687"/>
      <c r="R33" s="688"/>
      <c r="S33" s="742"/>
      <c r="T33" s="742"/>
      <c r="U33" s="744"/>
      <c r="V33" s="744"/>
      <c r="W33" s="744"/>
      <c r="X33" s="744"/>
      <c r="Y33" s="744"/>
      <c r="Z33" s="745"/>
      <c r="AA33" s="729">
        <f>IF(SUM(P33:Z33)&gt;0,SUM(P33:Z33),0)</f>
        <v>0</v>
      </c>
      <c r="AB33" s="689"/>
      <c r="AC33" s="687"/>
      <c r="AD33" s="688"/>
      <c r="AE33" s="742"/>
      <c r="AF33" s="742"/>
      <c r="AG33" s="744"/>
      <c r="AH33" s="744"/>
      <c r="AI33" s="744"/>
      <c r="AJ33" s="744"/>
      <c r="AK33" s="744"/>
      <c r="AL33" s="746"/>
      <c r="AM33" s="744">
        <f>IF(SUM(AB33:AL33)&gt;0,SUM(AB33:AL33),0)</f>
        <v>0</v>
      </c>
      <c r="AN33" s="752"/>
      <c r="AO33" s="753"/>
      <c r="AP33" s="753"/>
      <c r="AQ33" s="753"/>
      <c r="AR33" s="747">
        <f>AH33+AI33+AJ33+AK33+AN33+AO33+AP33-AQ33</f>
        <v>0</v>
      </c>
      <c r="AS33" s="169">
        <f>IF(O33+AR33&lt;=0,0,IF(AND(AR33&gt;0,AR33&gt;AM33),AR33-AM33,0))</f>
        <v>0</v>
      </c>
      <c r="AT33" s="734">
        <f>AM33+AS33</f>
        <v>0</v>
      </c>
      <c r="AU33" s="373">
        <f>IF(O33+AR33&lt;=0,0,IF(AND(AR33&lt;0,SUM(AB33:AL33)&lt;0),MIN(ABS(AR33),ABS(SUM(AB33:AL33))),0))</f>
        <v>0</v>
      </c>
      <c r="AV33" s="689"/>
      <c r="AW33" s="687"/>
      <c r="AX33" s="688"/>
      <c r="AY33" s="742"/>
      <c r="AZ33" s="742"/>
      <c r="BA33" s="744"/>
      <c r="BB33" s="744"/>
      <c r="BC33" s="744"/>
      <c r="BD33" s="744"/>
      <c r="BE33" s="744"/>
      <c r="BF33" s="746"/>
      <c r="BG33" s="744">
        <f>IF(SUM(AV33:BF33)&gt;0,SUM(AV33:BF33),0)</f>
        <v>0</v>
      </c>
      <c r="BH33" s="752"/>
      <c r="BI33" s="753"/>
      <c r="BJ33" s="753"/>
      <c r="BK33" s="753"/>
      <c r="BL33" s="747">
        <f>BB33+BC33+BD33+BE33+BH33+BI33+BJ33-BK33</f>
        <v>0</v>
      </c>
      <c r="BM33" s="169">
        <f>IF(SUM(P33:Z33)+BL33-BB33&lt;=0,0,IF(AND(BL33&gt;0,BL33&gt;BG33-BF33),BL33-BG33-BF33,0))</f>
        <v>0</v>
      </c>
      <c r="BN33" s="734">
        <f>BG33+BM33</f>
        <v>0</v>
      </c>
      <c r="BO33" s="373">
        <f>IF(SUM(P33:Z33)&lt;=0,0,IF(AND(BL33&lt;0,SUM(AV33:BF33)&lt;0),MIN(ABS(BL33),ABS(SUM(AV33:BF33))),0))</f>
        <v>0</v>
      </c>
      <c r="BP33" s="689"/>
      <c r="BQ33" s="687"/>
      <c r="BR33" s="688"/>
      <c r="BS33" s="742"/>
      <c r="BT33" s="742"/>
      <c r="BU33" s="744"/>
      <c r="BV33" s="744"/>
      <c r="BW33" s="744"/>
      <c r="BX33" s="744"/>
      <c r="BY33" s="744"/>
      <c r="BZ33" s="746"/>
      <c r="CA33" s="744">
        <f>IF(SUM(BP33:BZ33)&gt;0,SUM(BP33:BZ33),0)</f>
        <v>0</v>
      </c>
      <c r="CB33" s="752"/>
      <c r="CC33" s="753"/>
      <c r="CD33" s="753"/>
      <c r="CE33" s="753"/>
      <c r="CF33" s="747">
        <f>BV33+BW33+BX33+BY33+CB33+CC33+CD33-CE33</f>
        <v>0</v>
      </c>
      <c r="CG33" s="169">
        <f>IF(SUM(AB33:AL33)+CF33-BV33&lt;=0,0,IF(AND(CF33&gt;0,CF33&gt;CA33-BZ33),CF33-CA33-BZ33,0))</f>
        <v>0</v>
      </c>
      <c r="CH33" s="734">
        <f>CA33+CG33</f>
        <v>0</v>
      </c>
      <c r="CI33" s="373">
        <f>IF(SUM(AB33:AL33)&lt;=0,0,IF(AND(CF33&lt;0,SUM(BP33:BZ33)&lt;0),MIN(ABS(CF33),ABS(SUM(BP33:BZ33))),0))</f>
        <v>0</v>
      </c>
      <c r="CJ33" s="689"/>
      <c r="CK33" s="687"/>
      <c r="CL33" s="688"/>
      <c r="CM33" s="742"/>
      <c r="CN33" s="742"/>
      <c r="CO33" s="744"/>
      <c r="CP33" s="744"/>
      <c r="CQ33" s="744"/>
      <c r="CR33" s="744"/>
      <c r="CS33" s="744"/>
      <c r="CT33" s="744"/>
      <c r="CU33" s="746"/>
      <c r="CV33" s="744">
        <f>IF(SUM(CJ33:CU33)&gt;0,SUM(CJ33:CU33),0)</f>
        <v>0</v>
      </c>
      <c r="CW33" s="752"/>
      <c r="CX33" s="753"/>
      <c r="CY33" s="753"/>
      <c r="CZ33" s="753"/>
      <c r="DA33" s="753">
        <f>CP33+CQ33+CR33+CS33+CT33+CW33+CX33+CY33-CZ33</f>
        <v>0</v>
      </c>
      <c r="DB33" s="169">
        <f>IF(SUM(AV33:BF33)+DA33-CP33&lt;=0,0,IF(AND(DA33&gt;0,DA33&gt;CV33-CU33),DA33-CV33-CU33,0))</f>
        <v>0</v>
      </c>
      <c r="DC33" s="734">
        <f>CV33+DB33</f>
        <v>0</v>
      </c>
      <c r="DD33" s="373">
        <f>IF(SUM(AV33:BF33)&lt;=0,0,IF(AND(DA33&lt;0,SUM(CJ33:CU33)&lt;0),MIN(ABS(DA33),ABS(SUM(CJ33:CU33))),0))</f>
        <v>0</v>
      </c>
      <c r="DE33" s="692"/>
      <c r="DF33" s="693"/>
      <c r="DG33" s="694"/>
      <c r="DH33" s="748"/>
      <c r="DI33" s="748"/>
      <c r="DJ33" s="749"/>
      <c r="DK33" s="749"/>
      <c r="DL33" s="749"/>
      <c r="DM33" s="749"/>
      <c r="DN33" s="749"/>
      <c r="DO33" s="749"/>
      <c r="DP33" s="750"/>
      <c r="DQ33" s="749">
        <f>IF(SUM(DE33:DP33)&gt;0,SUM(DE33:DP33),0)</f>
        <v>0</v>
      </c>
      <c r="DR33" s="754"/>
      <c r="DS33" s="751"/>
      <c r="DT33" s="751"/>
      <c r="DU33" s="751"/>
      <c r="DV33" s="751">
        <f>DK33+DL33+DM33+DN33+DO33+DR33+DS33+DT33-DU33</f>
        <v>0</v>
      </c>
      <c r="DW33" s="170">
        <f>IF(SUM(BP33:BZ33)+DV33-DK33-DL33&lt;=0,0,IF(AND(DV33&gt;0,DV33&gt;DQ33-DP33),DV33-DQ33-DP33,0))</f>
        <v>0</v>
      </c>
      <c r="DX33" s="740">
        <f>DQ33+DW33</f>
        <v>0</v>
      </c>
      <c r="DY33" s="375">
        <f>IF(SUM(BQ33:CA33)&lt;=0,0,IF(AND(DV33&lt;0,SUM(DE33:DP33)&lt;0),MIN(ABS(DV33),ABS(SUM(DE33:DP33))),0))</f>
        <v>0</v>
      </c>
      <c r="DZ33" s="478"/>
      <c r="EA33" s="478"/>
      <c r="EB33" s="478"/>
      <c r="EC33" s="478"/>
      <c r="ED33" s="478"/>
      <c r="EE33" s="478"/>
      <c r="EF33" s="478"/>
      <c r="EG33" s="478"/>
      <c r="EH33" s="478"/>
      <c r="EI33" s="478"/>
      <c r="EJ33" s="478"/>
      <c r="EK33" s="478"/>
      <c r="EL33" s="478"/>
    </row>
    <row r="34" spans="1:142" ht="15.75" thickBot="1">
      <c r="A34" s="741"/>
      <c r="B34" s="687"/>
      <c r="C34" s="687"/>
      <c r="D34" s="688"/>
      <c r="E34" s="742"/>
      <c r="F34" s="742"/>
      <c r="G34" s="743"/>
      <c r="H34" s="728">
        <f>IF(SUM(B34:G34)&gt;0,SUM(B34:G34),0)</f>
        <v>0</v>
      </c>
      <c r="I34" s="689"/>
      <c r="J34" s="687"/>
      <c r="K34" s="688"/>
      <c r="L34" s="742"/>
      <c r="M34" s="742"/>
      <c r="N34" s="743"/>
      <c r="O34" s="729">
        <f>IF(SUM(I34:N34)&gt;0,SUM(I34:N34),0)</f>
        <v>0</v>
      </c>
      <c r="P34" s="689"/>
      <c r="Q34" s="687"/>
      <c r="R34" s="688"/>
      <c r="S34" s="742"/>
      <c r="T34" s="742"/>
      <c r="U34" s="744"/>
      <c r="V34" s="744"/>
      <c r="W34" s="744"/>
      <c r="X34" s="744"/>
      <c r="Y34" s="744"/>
      <c r="Z34" s="745"/>
      <c r="AA34" s="729">
        <f>IF(SUM(P34:Z34)&gt;0,SUM(P34:Z34),0)</f>
        <v>0</v>
      </c>
      <c r="AB34" s="689"/>
      <c r="AC34" s="687"/>
      <c r="AD34" s="688"/>
      <c r="AE34" s="742"/>
      <c r="AF34" s="742"/>
      <c r="AG34" s="744"/>
      <c r="AH34" s="744"/>
      <c r="AI34" s="744"/>
      <c r="AJ34" s="744"/>
      <c r="AK34" s="744"/>
      <c r="AL34" s="746"/>
      <c r="AM34" s="744">
        <f>IF(SUM(AB34:AL34)&gt;0,SUM(AB34:AL34),0)</f>
        <v>0</v>
      </c>
      <c r="AN34" s="752"/>
      <c r="AO34" s="753"/>
      <c r="AP34" s="753"/>
      <c r="AQ34" s="753"/>
      <c r="AR34" s="747">
        <f>AH34+AI34+AJ34+AK34+AN34+AO34+AP34-AQ34</f>
        <v>0</v>
      </c>
      <c r="AS34" s="169">
        <f>IF(O34+AR34&lt;=0,0,IF(AND(AR34&gt;0,AR34&gt;AM34),AR34-AM34,0))</f>
        <v>0</v>
      </c>
      <c r="AT34" s="734">
        <f>AM34+AS34</f>
        <v>0</v>
      </c>
      <c r="AU34" s="373">
        <f>IF(O34+AR34&lt;=0,0,IF(AND(AR34&lt;0,SUM(AB34:AL34)&lt;0),MIN(ABS(AR34),ABS(SUM(AB34:AL34))),0))</f>
        <v>0</v>
      </c>
      <c r="AV34" s="689"/>
      <c r="AW34" s="687"/>
      <c r="AX34" s="688"/>
      <c r="AY34" s="742"/>
      <c r="AZ34" s="742"/>
      <c r="BA34" s="744"/>
      <c r="BB34" s="744"/>
      <c r="BC34" s="744"/>
      <c r="BD34" s="744"/>
      <c r="BE34" s="744"/>
      <c r="BF34" s="746"/>
      <c r="BG34" s="744">
        <f>IF(SUM(AV34:BF34)&gt;0,SUM(AV34:BF34),0)</f>
        <v>0</v>
      </c>
      <c r="BH34" s="752"/>
      <c r="BI34" s="753"/>
      <c r="BJ34" s="753"/>
      <c r="BK34" s="753"/>
      <c r="BL34" s="747">
        <f>BB34+BC34+BD34+BE34+BH34+BI34+BJ34-BK34</f>
        <v>0</v>
      </c>
      <c r="BM34" s="169">
        <f>IF(SUM(P34:Z34)+BL34-BB34&lt;=0,0,IF(AND(BL34&gt;0,BL34&gt;BG34-BF34),BL34-BG34-BF34,0))</f>
        <v>0</v>
      </c>
      <c r="BN34" s="734">
        <f>BG34+BM34</f>
        <v>0</v>
      </c>
      <c r="BO34" s="373">
        <f>IF(SUM(P34:Z34)&lt;=0,0,IF(AND(BL34&lt;0,SUM(AV34:BF34)&lt;0),MIN(ABS(BL34),ABS(SUM(AV34:BF34))),0))</f>
        <v>0</v>
      </c>
      <c r="BP34" s="689"/>
      <c r="BQ34" s="687"/>
      <c r="BR34" s="688"/>
      <c r="BS34" s="742"/>
      <c r="BT34" s="742"/>
      <c r="BU34" s="744"/>
      <c r="BV34" s="744"/>
      <c r="BW34" s="744"/>
      <c r="BX34" s="744"/>
      <c r="BY34" s="744"/>
      <c r="BZ34" s="746"/>
      <c r="CA34" s="744">
        <f>IF(SUM(BP34:BZ34)&gt;0,SUM(BP34:BZ34),0)</f>
        <v>0</v>
      </c>
      <c r="CB34" s="752"/>
      <c r="CC34" s="753"/>
      <c r="CD34" s="753"/>
      <c r="CE34" s="753"/>
      <c r="CF34" s="747">
        <f>BV34+BW34+BX34+BY34+CB34+CC34+CD34-CE34</f>
        <v>0</v>
      </c>
      <c r="CG34" s="169">
        <f>IF(SUM(AB34:AL34)+CF34-BV34&lt;=0,0,IF(AND(CF34&gt;0,CF34&gt;CA34-BZ34),CF34-CA34-BZ34,0))</f>
        <v>0</v>
      </c>
      <c r="CH34" s="734">
        <f>CA34+CG34</f>
        <v>0</v>
      </c>
      <c r="CI34" s="373">
        <f>IF(SUM(AB34:AL34)&lt;=0,0,IF(AND(CF34&lt;0,SUM(BP34:BZ34)&lt;0),MIN(ABS(CF34),ABS(SUM(BP34:BZ34))),0))</f>
        <v>0</v>
      </c>
      <c r="CJ34" s="689"/>
      <c r="CK34" s="687"/>
      <c r="CL34" s="688"/>
      <c r="CM34" s="742"/>
      <c r="CN34" s="742"/>
      <c r="CO34" s="744"/>
      <c r="CP34" s="744"/>
      <c r="CQ34" s="744"/>
      <c r="CR34" s="744"/>
      <c r="CS34" s="744"/>
      <c r="CT34" s="744"/>
      <c r="CU34" s="746"/>
      <c r="CV34" s="744">
        <f>IF(SUM(CJ34:CU34)&gt;0,SUM(CJ34:CU34),0)</f>
        <v>0</v>
      </c>
      <c r="CW34" s="752"/>
      <c r="CX34" s="753"/>
      <c r="CY34" s="753"/>
      <c r="CZ34" s="753"/>
      <c r="DA34" s="753">
        <f>CP34+CQ34+CR34+CS34+CT34+CW34+CX34+CY34-CZ34</f>
        <v>0</v>
      </c>
      <c r="DB34" s="169">
        <f>IF(SUM(AV34:BF34)+DA34-CP34&lt;=0,0,IF(AND(DA34&gt;0,DA34&gt;CV34-CU34),DA34-CV34-CU34,0))</f>
        <v>0</v>
      </c>
      <c r="DC34" s="734">
        <f>CV34+DB34</f>
        <v>0</v>
      </c>
      <c r="DD34" s="373">
        <f>IF(SUM(AV34:BF34)&lt;=0,0,IF(AND(DA34&lt;0,SUM(CJ34:CU34)&lt;0),MIN(ABS(DA34),ABS(SUM(CJ34:CU34))),0))</f>
        <v>0</v>
      </c>
      <c r="DE34" s="692"/>
      <c r="DF34" s="693"/>
      <c r="DG34" s="694"/>
      <c r="DH34" s="748"/>
      <c r="DI34" s="748"/>
      <c r="DJ34" s="749"/>
      <c r="DK34" s="749"/>
      <c r="DL34" s="749"/>
      <c r="DM34" s="749"/>
      <c r="DN34" s="749"/>
      <c r="DO34" s="749"/>
      <c r="DP34" s="750"/>
      <c r="DQ34" s="749">
        <f>IF(SUM(DE34:DP34)&gt;0,SUM(DE34:DP34),0)</f>
        <v>0</v>
      </c>
      <c r="DR34" s="754"/>
      <c r="DS34" s="751"/>
      <c r="DT34" s="751"/>
      <c r="DU34" s="751"/>
      <c r="DV34" s="751">
        <f>DK34+DL34+DM34+DN34+DO34+DR34+DS34+DT34-DU34</f>
        <v>0</v>
      </c>
      <c r="DW34" s="170">
        <f>IF(SUM(BP34:BZ34)+DV34-DK34-DL34&lt;=0,0,IF(AND(DV34&gt;0,DV34&gt;DQ34-DP34),DV34-DQ34-DP34,0))</f>
        <v>0</v>
      </c>
      <c r="DX34" s="740">
        <f>DQ34+DW34</f>
        <v>0</v>
      </c>
      <c r="DY34" s="375">
        <f>IF(SUM(BQ34:CA34)&lt;=0,0,IF(AND(DV34&lt;0,SUM(DE34:DP34)&lt;0),MIN(ABS(DV34),ABS(SUM(DE34:DP34))),0))</f>
        <v>0</v>
      </c>
      <c r="DZ34" s="478"/>
      <c r="EA34" s="478"/>
      <c r="EB34" s="478"/>
      <c r="EC34" s="478"/>
      <c r="ED34" s="478"/>
      <c r="EE34" s="478"/>
      <c r="EF34" s="478"/>
      <c r="EG34" s="478"/>
      <c r="EH34" s="478"/>
      <c r="EI34" s="478"/>
      <c r="EJ34" s="478"/>
      <c r="EK34" s="478"/>
      <c r="EL34" s="478"/>
    </row>
    <row r="35" spans="1:142" ht="15.75" thickBot="1">
      <c r="A35" s="741"/>
      <c r="B35" s="687"/>
      <c r="C35" s="687"/>
      <c r="D35" s="688"/>
      <c r="E35" s="742"/>
      <c r="F35" s="742"/>
      <c r="G35" s="743"/>
      <c r="H35" s="728">
        <f>IF(SUM(B35:G35)&gt;0,SUM(B35:G35),0)</f>
        <v>0</v>
      </c>
      <c r="I35" s="689"/>
      <c r="J35" s="687"/>
      <c r="K35" s="688"/>
      <c r="L35" s="742"/>
      <c r="M35" s="742"/>
      <c r="N35" s="743"/>
      <c r="O35" s="729">
        <f>IF(SUM(I35:N35)&gt;0,SUM(I35:N35),0)</f>
        <v>0</v>
      </c>
      <c r="P35" s="689"/>
      <c r="Q35" s="687"/>
      <c r="R35" s="688"/>
      <c r="S35" s="742"/>
      <c r="T35" s="742"/>
      <c r="U35" s="744"/>
      <c r="V35" s="744"/>
      <c r="W35" s="744"/>
      <c r="X35" s="744"/>
      <c r="Y35" s="744"/>
      <c r="Z35" s="745"/>
      <c r="AA35" s="729">
        <f>IF(SUM(P35:Z35)&gt;0,SUM(P35:Z35),0)</f>
        <v>0</v>
      </c>
      <c r="AB35" s="689"/>
      <c r="AC35" s="687"/>
      <c r="AD35" s="688"/>
      <c r="AE35" s="742"/>
      <c r="AF35" s="742"/>
      <c r="AG35" s="744"/>
      <c r="AH35" s="744"/>
      <c r="AI35" s="744"/>
      <c r="AJ35" s="744"/>
      <c r="AK35" s="744"/>
      <c r="AL35" s="746"/>
      <c r="AM35" s="744">
        <f>IF(SUM(AB35:AL35)&gt;0,SUM(AB35:AL35),0)</f>
        <v>0</v>
      </c>
      <c r="AN35" s="752"/>
      <c r="AO35" s="753"/>
      <c r="AP35" s="753"/>
      <c r="AQ35" s="753"/>
      <c r="AR35" s="747">
        <f>AH35+AI35+AJ35+AK35+AN35+AO35+AP35-AQ35</f>
        <v>0</v>
      </c>
      <c r="AS35" s="169">
        <f>IF(O35+AR35&lt;=0,0,IF(AND(AR35&gt;0,AR35&gt;AM35),AR35-AM35,0))</f>
        <v>0</v>
      </c>
      <c r="AT35" s="734">
        <f>AM35+AS35</f>
        <v>0</v>
      </c>
      <c r="AU35" s="373">
        <f>IF(O35+AR35&lt;=0,0,IF(AND(AR35&lt;0,SUM(AB35:AL35)&lt;0),MIN(ABS(AR35),ABS(SUM(AB35:AL35))),0))</f>
        <v>0</v>
      </c>
      <c r="AV35" s="689"/>
      <c r="AW35" s="687"/>
      <c r="AX35" s="688"/>
      <c r="AY35" s="742"/>
      <c r="AZ35" s="742"/>
      <c r="BA35" s="744"/>
      <c r="BB35" s="744"/>
      <c r="BC35" s="744"/>
      <c r="BD35" s="744"/>
      <c r="BE35" s="744"/>
      <c r="BF35" s="746"/>
      <c r="BG35" s="744">
        <f>IF(SUM(AV35:BF35)&gt;0,SUM(AV35:BF35),0)</f>
        <v>0</v>
      </c>
      <c r="BH35" s="752"/>
      <c r="BI35" s="753"/>
      <c r="BJ35" s="753"/>
      <c r="BK35" s="753"/>
      <c r="BL35" s="747">
        <f>BB35+BC35+BD35+BE35+BH35+BI35+BJ35-BK35</f>
        <v>0</v>
      </c>
      <c r="BM35" s="169">
        <f>IF(SUM(P35:Z35)+BL35-BB35&lt;=0,0,IF(AND(BL35&gt;0,BL35&gt;BG35-BF35),BL35-BG35-BF35,0))</f>
        <v>0</v>
      </c>
      <c r="BN35" s="734">
        <f>BG35+BM35</f>
        <v>0</v>
      </c>
      <c r="BO35" s="373">
        <f>IF(SUM(P35:Z35)&lt;=0,0,IF(AND(BL35&lt;0,SUM(AV35:BF35)&lt;0),MIN(ABS(BL35),ABS(SUM(AV35:BF35))),0))</f>
        <v>0</v>
      </c>
      <c r="BP35" s="689"/>
      <c r="BQ35" s="687"/>
      <c r="BR35" s="688"/>
      <c r="BS35" s="742"/>
      <c r="BT35" s="742"/>
      <c r="BU35" s="744"/>
      <c r="BV35" s="744"/>
      <c r="BW35" s="744"/>
      <c r="BX35" s="744"/>
      <c r="BY35" s="744"/>
      <c r="BZ35" s="746"/>
      <c r="CA35" s="744">
        <f>IF(SUM(BP35:BZ35)&gt;0,SUM(BP35:BZ35),0)</f>
        <v>0</v>
      </c>
      <c r="CB35" s="752"/>
      <c r="CC35" s="753"/>
      <c r="CD35" s="753"/>
      <c r="CE35" s="753"/>
      <c r="CF35" s="747">
        <f>BV35+BW35+BX35+BY35+CB35+CC35+CD35-CE35</f>
        <v>0</v>
      </c>
      <c r="CG35" s="169">
        <f>IF(SUM(AB35:AL35)+CF35-BV35&lt;=0,0,IF(AND(CF35&gt;0,CF35&gt;CA35-BZ35),CF35-CA35-BZ35,0))</f>
        <v>0</v>
      </c>
      <c r="CH35" s="734">
        <f>CA35+CG35</f>
        <v>0</v>
      </c>
      <c r="CI35" s="373">
        <f>IF(SUM(AB35:AL35)&lt;=0,0,IF(AND(CF35&lt;0,SUM(BP35:BZ35)&lt;0),MIN(ABS(CF35),ABS(SUM(BP35:BZ35))),0))</f>
        <v>0</v>
      </c>
      <c r="CJ35" s="689"/>
      <c r="CK35" s="687"/>
      <c r="CL35" s="688"/>
      <c r="CM35" s="742"/>
      <c r="CN35" s="742"/>
      <c r="CO35" s="744"/>
      <c r="CP35" s="744"/>
      <c r="CQ35" s="744"/>
      <c r="CR35" s="744"/>
      <c r="CS35" s="744"/>
      <c r="CT35" s="744"/>
      <c r="CU35" s="746"/>
      <c r="CV35" s="744">
        <f>IF(SUM(CJ35:CU35)&gt;0,SUM(CJ35:CU35),0)</f>
        <v>0</v>
      </c>
      <c r="CW35" s="752"/>
      <c r="CX35" s="753"/>
      <c r="CY35" s="753"/>
      <c r="CZ35" s="753"/>
      <c r="DA35" s="753">
        <f>CP35+CQ35+CR35+CS35+CT35+CW35+CX35+CY35-CZ35</f>
        <v>0</v>
      </c>
      <c r="DB35" s="169">
        <f>IF(SUM(AV35:BF35)+DA35-CP35&lt;=0,0,IF(AND(DA35&gt;0,DA35&gt;CV35-CU35),DA35-CV35-CU35,0))</f>
        <v>0</v>
      </c>
      <c r="DC35" s="734">
        <f>CV35+DB35</f>
        <v>0</v>
      </c>
      <c r="DD35" s="373">
        <f>IF(SUM(AV35:BF35)&lt;=0,0,IF(AND(DA35&lt;0,SUM(CJ35:CU35)&lt;0),MIN(ABS(DA35),ABS(SUM(CJ35:CU35))),0))</f>
        <v>0</v>
      </c>
      <c r="DE35" s="692"/>
      <c r="DF35" s="693"/>
      <c r="DG35" s="694"/>
      <c r="DH35" s="748"/>
      <c r="DI35" s="748"/>
      <c r="DJ35" s="749"/>
      <c r="DK35" s="749"/>
      <c r="DL35" s="749"/>
      <c r="DM35" s="749"/>
      <c r="DN35" s="749"/>
      <c r="DO35" s="749"/>
      <c r="DP35" s="750"/>
      <c r="DQ35" s="749">
        <f>IF(SUM(DE35:DP35)&gt;0,SUM(DE35:DP35),0)</f>
        <v>0</v>
      </c>
      <c r="DR35" s="754"/>
      <c r="DS35" s="751"/>
      <c r="DT35" s="751"/>
      <c r="DU35" s="751"/>
      <c r="DV35" s="751">
        <f>DK35+DL35+DM35+DN35+DO35+DR35+DS35+DT35-DU35</f>
        <v>0</v>
      </c>
      <c r="DW35" s="170">
        <f>IF(SUM(BP35:BZ35)+DV35-DK35-DL35&lt;=0,0,IF(AND(DV35&gt;0,DV35&gt;DQ35-DP35),DV35-DQ35-DP35,0))</f>
        <v>0</v>
      </c>
      <c r="DX35" s="740">
        <f>DQ35+DW35</f>
        <v>0</v>
      </c>
      <c r="DY35" s="375">
        <f>IF(SUM(BQ35:CA35)&lt;=0,0,IF(AND(DV35&lt;0,SUM(DE35:DP35)&lt;0),MIN(ABS(DV35),ABS(SUM(DE35:DP35))),0))</f>
        <v>0</v>
      </c>
      <c r="DZ35" s="478"/>
      <c r="EA35" s="478"/>
      <c r="EB35" s="478"/>
      <c r="EC35" s="478"/>
      <c r="ED35" s="478"/>
      <c r="EE35" s="478"/>
      <c r="EF35" s="478"/>
      <c r="EG35" s="478"/>
      <c r="EH35" s="478"/>
      <c r="EI35" s="478"/>
      <c r="EJ35" s="478"/>
      <c r="EK35" s="478"/>
      <c r="EL35" s="478"/>
    </row>
    <row r="36" spans="1:142" ht="15.75" thickBot="1">
      <c r="A36" s="741"/>
      <c r="B36" s="687"/>
      <c r="C36" s="687"/>
      <c r="D36" s="688"/>
      <c r="E36" s="742"/>
      <c r="F36" s="742"/>
      <c r="G36" s="743"/>
      <c r="H36" s="728">
        <f>IF(SUM(B36:G36)&gt;0,SUM(B36:G36),0)</f>
        <v>0</v>
      </c>
      <c r="I36" s="689"/>
      <c r="J36" s="687"/>
      <c r="K36" s="688"/>
      <c r="L36" s="742"/>
      <c r="M36" s="742"/>
      <c r="N36" s="743"/>
      <c r="O36" s="729">
        <f>IF(SUM(I36:N36)&gt;0,SUM(I36:N36),0)</f>
        <v>0</v>
      </c>
      <c r="P36" s="689"/>
      <c r="Q36" s="687"/>
      <c r="R36" s="688"/>
      <c r="S36" s="742"/>
      <c r="T36" s="742"/>
      <c r="U36" s="744"/>
      <c r="V36" s="744"/>
      <c r="W36" s="744"/>
      <c r="X36" s="744"/>
      <c r="Y36" s="744"/>
      <c r="Z36" s="745"/>
      <c r="AA36" s="729">
        <f>IF(SUM(P36:Z36)&gt;0,SUM(P36:Z36),0)</f>
        <v>0</v>
      </c>
      <c r="AB36" s="689"/>
      <c r="AC36" s="687"/>
      <c r="AD36" s="688"/>
      <c r="AE36" s="742"/>
      <c r="AF36" s="742"/>
      <c r="AG36" s="744"/>
      <c r="AH36" s="744"/>
      <c r="AI36" s="744"/>
      <c r="AJ36" s="744"/>
      <c r="AK36" s="744"/>
      <c r="AL36" s="746"/>
      <c r="AM36" s="744">
        <f>IF(SUM(AB36:AL36)&gt;0,SUM(AB36:AL36),0)</f>
        <v>0</v>
      </c>
      <c r="AN36" s="752"/>
      <c r="AO36" s="753"/>
      <c r="AP36" s="753"/>
      <c r="AQ36" s="753"/>
      <c r="AR36" s="747">
        <f>AH36+AI36+AJ36+AK36+AN36+AO36+AP36-AQ36</f>
        <v>0</v>
      </c>
      <c r="AS36" s="169">
        <f>IF(O36+AR36&lt;=0,0,IF(AND(AR36&gt;0,AR36&gt;AM36),AR36-AM36,0))</f>
        <v>0</v>
      </c>
      <c r="AT36" s="734">
        <f>AM36+AS36</f>
        <v>0</v>
      </c>
      <c r="AU36" s="373">
        <f>IF(O36+AR36&lt;=0,0,IF(AND(AR36&lt;0,SUM(AB36:AL36)&lt;0),MIN(ABS(AR36),ABS(SUM(AB36:AL36))),0))</f>
        <v>0</v>
      </c>
      <c r="AV36" s="689"/>
      <c r="AW36" s="687"/>
      <c r="AX36" s="688"/>
      <c r="AY36" s="742"/>
      <c r="AZ36" s="742"/>
      <c r="BA36" s="744"/>
      <c r="BB36" s="744"/>
      <c r="BC36" s="744"/>
      <c r="BD36" s="744"/>
      <c r="BE36" s="744"/>
      <c r="BF36" s="746"/>
      <c r="BG36" s="744">
        <f>IF(SUM(AV36:BF36)&gt;0,SUM(AV36:BF36),0)</f>
        <v>0</v>
      </c>
      <c r="BH36" s="752"/>
      <c r="BI36" s="753"/>
      <c r="BJ36" s="753"/>
      <c r="BK36" s="753"/>
      <c r="BL36" s="747">
        <f>BB36+BC36+BD36+BE36+BH36+BI36+BJ36-BK36</f>
        <v>0</v>
      </c>
      <c r="BM36" s="169">
        <f>IF(SUM(P36:Z36)+BL36-BB36&lt;=0,0,IF(AND(BL36&gt;0,BL36&gt;BG36-BF36),BL36-BG36-BF36,0))</f>
        <v>0</v>
      </c>
      <c r="BN36" s="734">
        <f>BG36+BM36</f>
        <v>0</v>
      </c>
      <c r="BO36" s="373">
        <f>IF(SUM(P36:Z36)&lt;=0,0,IF(AND(BL36&lt;0,SUM(AV36:BF36)&lt;0),MIN(ABS(BL36),ABS(SUM(AV36:BF36))),0))</f>
        <v>0</v>
      </c>
      <c r="BP36" s="689"/>
      <c r="BQ36" s="687"/>
      <c r="BR36" s="688"/>
      <c r="BS36" s="742"/>
      <c r="BT36" s="742"/>
      <c r="BU36" s="744"/>
      <c r="BV36" s="744"/>
      <c r="BW36" s="744"/>
      <c r="BX36" s="744"/>
      <c r="BY36" s="744"/>
      <c r="BZ36" s="746"/>
      <c r="CA36" s="744">
        <f>IF(SUM(BP36:BZ36)&gt;0,SUM(BP36:BZ36),0)</f>
        <v>0</v>
      </c>
      <c r="CB36" s="752"/>
      <c r="CC36" s="753"/>
      <c r="CD36" s="753"/>
      <c r="CE36" s="753"/>
      <c r="CF36" s="747">
        <f>BV36+BW36+BX36+BY36+CB36+CC36+CD36-CE36</f>
        <v>0</v>
      </c>
      <c r="CG36" s="169">
        <f>IF(SUM(AB36:AL36)+CF36-BV36&lt;=0,0,IF(AND(CF36&gt;0,CF36&gt;CA36-BZ36),CF36-CA36-BZ36,0))</f>
        <v>0</v>
      </c>
      <c r="CH36" s="734">
        <f>CA36+CG36</f>
        <v>0</v>
      </c>
      <c r="CI36" s="373">
        <f>IF(SUM(AB36:AL36)&lt;=0,0,IF(AND(CF36&lt;0,SUM(BP36:BZ36)&lt;0),MIN(ABS(CF36),ABS(SUM(BP36:BZ36))),0))</f>
        <v>0</v>
      </c>
      <c r="CJ36" s="689"/>
      <c r="CK36" s="687"/>
      <c r="CL36" s="688"/>
      <c r="CM36" s="742"/>
      <c r="CN36" s="742"/>
      <c r="CO36" s="744"/>
      <c r="CP36" s="744"/>
      <c r="CQ36" s="744"/>
      <c r="CR36" s="744"/>
      <c r="CS36" s="744"/>
      <c r="CT36" s="744"/>
      <c r="CU36" s="746"/>
      <c r="CV36" s="744">
        <f>IF(SUM(CJ36:CU36)&gt;0,SUM(CJ36:CU36),0)</f>
        <v>0</v>
      </c>
      <c r="CW36" s="752"/>
      <c r="CX36" s="753"/>
      <c r="CY36" s="753"/>
      <c r="CZ36" s="753"/>
      <c r="DA36" s="753">
        <f>CP36+CQ36+CR36+CS36+CT36+CW36+CX36+CY36-CZ36</f>
        <v>0</v>
      </c>
      <c r="DB36" s="169">
        <f>IF(SUM(AV36:BF36)+DA36-CP36&lt;=0,0,IF(AND(DA36&gt;0,DA36&gt;CV36-CU36),DA36-CV36-CU36,0))</f>
        <v>0</v>
      </c>
      <c r="DC36" s="734">
        <f>CV36+DB36</f>
        <v>0</v>
      </c>
      <c r="DD36" s="373">
        <f>IF(SUM(AV36:BF36)&lt;=0,0,IF(AND(DA36&lt;0,SUM(CJ36:CU36)&lt;0),MIN(ABS(DA36),ABS(SUM(CJ36:CU36))),0))</f>
        <v>0</v>
      </c>
      <c r="DE36" s="692"/>
      <c r="DF36" s="693"/>
      <c r="DG36" s="694"/>
      <c r="DH36" s="748"/>
      <c r="DI36" s="748"/>
      <c r="DJ36" s="749"/>
      <c r="DK36" s="749"/>
      <c r="DL36" s="749"/>
      <c r="DM36" s="749"/>
      <c r="DN36" s="749"/>
      <c r="DO36" s="749"/>
      <c r="DP36" s="750"/>
      <c r="DQ36" s="749">
        <f>IF(SUM(DE36:DP36)&gt;0,SUM(DE36:DP36),0)</f>
        <v>0</v>
      </c>
      <c r="DR36" s="754"/>
      <c r="DS36" s="751"/>
      <c r="DT36" s="751"/>
      <c r="DU36" s="751"/>
      <c r="DV36" s="751">
        <f>DK36+DL36+DM36+DN36+DO36+DR36+DS36+DT36-DU36</f>
        <v>0</v>
      </c>
      <c r="DW36" s="170">
        <f>IF(SUM(BP36:BZ36)+DV36-DK36-DL36&lt;=0,0,IF(AND(DV36&gt;0,DV36&gt;DQ36-DP36),DV36-DQ36-DP36,0))</f>
        <v>0</v>
      </c>
      <c r="DX36" s="740">
        <f>DQ36+DW36</f>
        <v>0</v>
      </c>
      <c r="DY36" s="375">
        <f>IF(SUM(BQ36:CA36)&lt;=0,0,IF(AND(DV36&lt;0,SUM(DE36:DP36)&lt;0),MIN(ABS(DV36),ABS(SUM(DE36:DP36))),0))</f>
        <v>0</v>
      </c>
      <c r="DZ36" s="478"/>
      <c r="EA36" s="478"/>
      <c r="EB36" s="478"/>
      <c r="EC36" s="478"/>
      <c r="ED36" s="478"/>
      <c r="EE36" s="478"/>
      <c r="EF36" s="478"/>
      <c r="EG36" s="478"/>
      <c r="EH36" s="478"/>
      <c r="EI36" s="478"/>
      <c r="EJ36" s="478"/>
      <c r="EK36" s="478"/>
      <c r="EL36" s="478"/>
    </row>
    <row r="37" spans="1:142" ht="15.75" thickBot="1">
      <c r="A37" s="741"/>
      <c r="B37" s="687"/>
      <c r="C37" s="687"/>
      <c r="D37" s="688"/>
      <c r="E37" s="742"/>
      <c r="F37" s="742"/>
      <c r="G37" s="743"/>
      <c r="H37" s="728">
        <f>IF(SUM(B37:G37)&gt;0,SUM(B37:G37),0)</f>
        <v>0</v>
      </c>
      <c r="I37" s="689"/>
      <c r="J37" s="687"/>
      <c r="K37" s="688"/>
      <c r="L37" s="742"/>
      <c r="M37" s="742"/>
      <c r="N37" s="743"/>
      <c r="O37" s="729">
        <f>IF(SUM(I37:N37)&gt;0,SUM(I37:N37),0)</f>
        <v>0</v>
      </c>
      <c r="P37" s="689"/>
      <c r="Q37" s="687"/>
      <c r="R37" s="688"/>
      <c r="S37" s="742"/>
      <c r="T37" s="742"/>
      <c r="U37" s="744"/>
      <c r="V37" s="744"/>
      <c r="W37" s="744"/>
      <c r="X37" s="744"/>
      <c r="Y37" s="744"/>
      <c r="Z37" s="745"/>
      <c r="AA37" s="729">
        <f>IF(SUM(P37:Z37)&gt;0,SUM(P37:Z37),0)</f>
        <v>0</v>
      </c>
      <c r="AB37" s="689"/>
      <c r="AC37" s="687"/>
      <c r="AD37" s="688"/>
      <c r="AE37" s="742"/>
      <c r="AF37" s="742"/>
      <c r="AG37" s="744"/>
      <c r="AH37" s="744"/>
      <c r="AI37" s="744"/>
      <c r="AJ37" s="744"/>
      <c r="AK37" s="744"/>
      <c r="AL37" s="746"/>
      <c r="AM37" s="744">
        <f>IF(SUM(AB37:AL37)&gt;0,SUM(AB37:AL37),0)</f>
        <v>0</v>
      </c>
      <c r="AN37" s="752"/>
      <c r="AO37" s="753"/>
      <c r="AP37" s="753"/>
      <c r="AQ37" s="753"/>
      <c r="AR37" s="747">
        <f>AH37+AI37+AJ37+AK37+AN37+AO37+AP37-AQ37</f>
        <v>0</v>
      </c>
      <c r="AS37" s="169">
        <f>IF(O37+AR37&lt;=0,0,IF(AND(AR37&gt;0,AR37&gt;AM37),AR37-AM37,0))</f>
        <v>0</v>
      </c>
      <c r="AT37" s="734">
        <f>AM37+AS37</f>
        <v>0</v>
      </c>
      <c r="AU37" s="373">
        <f>IF(O37+AR37&lt;=0,0,IF(AND(AR37&lt;0,SUM(AB37:AL37)&lt;0),MIN(ABS(AR37),ABS(SUM(AB37:AL37))),0))</f>
        <v>0</v>
      </c>
      <c r="AV37" s="689"/>
      <c r="AW37" s="687"/>
      <c r="AX37" s="688"/>
      <c r="AY37" s="742"/>
      <c r="AZ37" s="742"/>
      <c r="BA37" s="744"/>
      <c r="BB37" s="744"/>
      <c r="BC37" s="744"/>
      <c r="BD37" s="744"/>
      <c r="BE37" s="744"/>
      <c r="BF37" s="746"/>
      <c r="BG37" s="744">
        <f>IF(SUM(AV37:BF37)&gt;0,SUM(AV37:BF37),0)</f>
        <v>0</v>
      </c>
      <c r="BH37" s="752"/>
      <c r="BI37" s="753"/>
      <c r="BJ37" s="753"/>
      <c r="BK37" s="753"/>
      <c r="BL37" s="747">
        <f>BB37+BC37+BD37+BE37+BH37+BI37+BJ37-BK37</f>
        <v>0</v>
      </c>
      <c r="BM37" s="169">
        <f>IF(SUM(P37:Z37)+BL37-BB37&lt;=0,0,IF(AND(BL37&gt;0,BL37&gt;BG37-BF37),BL37-BG37-BF37,0))</f>
        <v>0</v>
      </c>
      <c r="BN37" s="734">
        <f>BG37+BM37</f>
        <v>0</v>
      </c>
      <c r="BO37" s="373">
        <f>IF(SUM(P37:Z37)&lt;=0,0,IF(AND(BL37&lt;0,SUM(AV37:BF37)&lt;0),MIN(ABS(BL37),ABS(SUM(AV37:BF37))),0))</f>
        <v>0</v>
      </c>
      <c r="BP37" s="689"/>
      <c r="BQ37" s="687"/>
      <c r="BR37" s="688"/>
      <c r="BS37" s="742"/>
      <c r="BT37" s="742"/>
      <c r="BU37" s="744"/>
      <c r="BV37" s="744"/>
      <c r="BW37" s="744"/>
      <c r="BX37" s="744"/>
      <c r="BY37" s="744"/>
      <c r="BZ37" s="746"/>
      <c r="CA37" s="744">
        <f>IF(SUM(BP37:BZ37)&gt;0,SUM(BP37:BZ37),0)</f>
        <v>0</v>
      </c>
      <c r="CB37" s="752"/>
      <c r="CC37" s="753"/>
      <c r="CD37" s="753"/>
      <c r="CE37" s="753"/>
      <c r="CF37" s="747">
        <f>BV37+BW37+BX37+BY37+CB37+CC37+CD37-CE37</f>
        <v>0</v>
      </c>
      <c r="CG37" s="169">
        <f>IF(SUM(AB37:AL37)+CF37-BV37&lt;=0,0,IF(AND(CF37&gt;0,CF37&gt;CA37-BZ37),CF37-CA37-BZ37,0))</f>
        <v>0</v>
      </c>
      <c r="CH37" s="734">
        <f>CA37+CG37</f>
        <v>0</v>
      </c>
      <c r="CI37" s="373">
        <f>IF(SUM(AB37:AL37)&lt;=0,0,IF(AND(CF37&lt;0,SUM(BP37:BZ37)&lt;0),MIN(ABS(CF37),ABS(SUM(BP37:BZ37))),0))</f>
        <v>0</v>
      </c>
      <c r="CJ37" s="689"/>
      <c r="CK37" s="687"/>
      <c r="CL37" s="688"/>
      <c r="CM37" s="742"/>
      <c r="CN37" s="742"/>
      <c r="CO37" s="744"/>
      <c r="CP37" s="744"/>
      <c r="CQ37" s="744"/>
      <c r="CR37" s="744"/>
      <c r="CS37" s="744"/>
      <c r="CT37" s="744"/>
      <c r="CU37" s="746"/>
      <c r="CV37" s="744">
        <f>IF(SUM(CJ37:CU37)&gt;0,SUM(CJ37:CU37),0)</f>
        <v>0</v>
      </c>
      <c r="CW37" s="752"/>
      <c r="CX37" s="753"/>
      <c r="CY37" s="753"/>
      <c r="CZ37" s="753"/>
      <c r="DA37" s="753">
        <f>CP37+CQ37+CR37+CS37+CT37+CW37+CX37+CY37-CZ37</f>
        <v>0</v>
      </c>
      <c r="DB37" s="169">
        <f>IF(SUM(AV37:BF37)+DA37-CP37&lt;=0,0,IF(AND(DA37&gt;0,DA37&gt;CV37-CU37),DA37-CV37-CU37,0))</f>
        <v>0</v>
      </c>
      <c r="DC37" s="734">
        <f>CV37+DB37</f>
        <v>0</v>
      </c>
      <c r="DD37" s="373">
        <f>IF(SUM(AV37:BF37)&lt;=0,0,IF(AND(DA37&lt;0,SUM(CJ37:CU37)&lt;0),MIN(ABS(DA37),ABS(SUM(CJ37:CU37))),0))</f>
        <v>0</v>
      </c>
      <c r="DE37" s="692"/>
      <c r="DF37" s="693"/>
      <c r="DG37" s="694"/>
      <c r="DH37" s="748"/>
      <c r="DI37" s="748"/>
      <c r="DJ37" s="749"/>
      <c r="DK37" s="749"/>
      <c r="DL37" s="749"/>
      <c r="DM37" s="749"/>
      <c r="DN37" s="749"/>
      <c r="DO37" s="749"/>
      <c r="DP37" s="750"/>
      <c r="DQ37" s="749">
        <f>IF(SUM(DE37:DP37)&gt;0,SUM(DE37:DP37),0)</f>
        <v>0</v>
      </c>
      <c r="DR37" s="754"/>
      <c r="DS37" s="751"/>
      <c r="DT37" s="751"/>
      <c r="DU37" s="751"/>
      <c r="DV37" s="751">
        <f>DK37+DL37+DM37+DN37+DO37+DR37+DS37+DT37-DU37</f>
        <v>0</v>
      </c>
      <c r="DW37" s="170">
        <f>IF(SUM(BP37:BZ37)+DV37-DK37-DL37&lt;=0,0,IF(AND(DV37&gt;0,DV37&gt;DQ37-DP37),DV37-DQ37-DP37,0))</f>
        <v>0</v>
      </c>
      <c r="DX37" s="740">
        <f>DQ37+DW37</f>
        <v>0</v>
      </c>
      <c r="DY37" s="375">
        <f>IF(SUM(BQ37:CA37)&lt;=0,0,IF(AND(DV37&lt;0,SUM(DE37:DP37)&lt;0),MIN(ABS(DV37),ABS(SUM(DE37:DP37))),0))</f>
        <v>0</v>
      </c>
      <c r="DZ37" s="478"/>
      <c r="EA37" s="478"/>
      <c r="EB37" s="478"/>
      <c r="EC37" s="478"/>
      <c r="ED37" s="478"/>
      <c r="EE37" s="478"/>
      <c r="EF37" s="478"/>
      <c r="EG37" s="478"/>
      <c r="EH37" s="478"/>
      <c r="EI37" s="478"/>
      <c r="EJ37" s="478"/>
      <c r="EK37" s="478"/>
      <c r="EL37" s="478"/>
    </row>
    <row r="38" spans="1:142" ht="15.75" thickBot="1">
      <c r="A38" s="741"/>
      <c r="B38" s="687"/>
      <c r="C38" s="687"/>
      <c r="D38" s="688"/>
      <c r="E38" s="742"/>
      <c r="F38" s="742"/>
      <c r="G38" s="743"/>
      <c r="H38" s="728">
        <f>IF(SUM(B38:G38)&gt;0,SUM(B38:G38),0)</f>
        <v>0</v>
      </c>
      <c r="I38" s="689"/>
      <c r="J38" s="687"/>
      <c r="K38" s="688"/>
      <c r="L38" s="742"/>
      <c r="M38" s="742"/>
      <c r="N38" s="743"/>
      <c r="O38" s="729">
        <f>IF(SUM(I38:N38)&gt;0,SUM(I38:N38),0)</f>
        <v>0</v>
      </c>
      <c r="P38" s="689"/>
      <c r="Q38" s="687"/>
      <c r="R38" s="688"/>
      <c r="S38" s="742"/>
      <c r="T38" s="742"/>
      <c r="U38" s="744"/>
      <c r="V38" s="744"/>
      <c r="W38" s="744"/>
      <c r="X38" s="744"/>
      <c r="Y38" s="744"/>
      <c r="Z38" s="745"/>
      <c r="AA38" s="729">
        <f>IF(SUM(P38:Z38)&gt;0,SUM(P38:Z38),0)</f>
        <v>0</v>
      </c>
      <c r="AB38" s="689"/>
      <c r="AC38" s="687"/>
      <c r="AD38" s="688"/>
      <c r="AE38" s="742"/>
      <c r="AF38" s="742"/>
      <c r="AG38" s="744"/>
      <c r="AH38" s="744"/>
      <c r="AI38" s="744"/>
      <c r="AJ38" s="744"/>
      <c r="AK38" s="744"/>
      <c r="AL38" s="746"/>
      <c r="AM38" s="744">
        <f>IF(SUM(AB38:AL38)&gt;0,SUM(AB38:AL38),0)</f>
        <v>0</v>
      </c>
      <c r="AN38" s="752"/>
      <c r="AO38" s="753"/>
      <c r="AP38" s="753"/>
      <c r="AQ38" s="753"/>
      <c r="AR38" s="747">
        <f>AH38+AI38+AJ38+AK38+AN38+AO38+AP38-AQ38</f>
        <v>0</v>
      </c>
      <c r="AS38" s="169">
        <f>IF(O38+AR38&lt;=0,0,IF(AND(AR38&gt;0,AR38&gt;AM38),AR38-AM38,0))</f>
        <v>0</v>
      </c>
      <c r="AT38" s="734">
        <f>AM38+AS38</f>
        <v>0</v>
      </c>
      <c r="AU38" s="373">
        <f>IF(O38+AR38&lt;=0,0,IF(AND(AR38&lt;0,SUM(AB38:AL38)&lt;0),MIN(ABS(AR38),ABS(SUM(AB38:AL38))),0))</f>
        <v>0</v>
      </c>
      <c r="AV38" s="689"/>
      <c r="AW38" s="687"/>
      <c r="AX38" s="688"/>
      <c r="AY38" s="742"/>
      <c r="AZ38" s="742"/>
      <c r="BA38" s="744"/>
      <c r="BB38" s="744"/>
      <c r="BC38" s="744"/>
      <c r="BD38" s="744"/>
      <c r="BE38" s="744"/>
      <c r="BF38" s="746"/>
      <c r="BG38" s="744">
        <f>IF(SUM(AV38:BF38)&gt;0,SUM(AV38:BF38),0)</f>
        <v>0</v>
      </c>
      <c r="BH38" s="752"/>
      <c r="BI38" s="753"/>
      <c r="BJ38" s="753"/>
      <c r="BK38" s="753"/>
      <c r="BL38" s="747">
        <f>BB38+BC38+BD38+BE38+BH38+BI38+BJ38-BK38</f>
        <v>0</v>
      </c>
      <c r="BM38" s="169">
        <f>IF(SUM(P38:Z38)+BL38-BB38&lt;=0,0,IF(AND(BL38&gt;0,BL38&gt;BG38-BF38),BL38-BG38-BF38,0))</f>
        <v>0</v>
      </c>
      <c r="BN38" s="734">
        <f>BG38+BM38</f>
        <v>0</v>
      </c>
      <c r="BO38" s="373">
        <f>IF(SUM(P38:Z38)&lt;=0,0,IF(AND(BL38&lt;0,SUM(AV38:BF38)&lt;0),MIN(ABS(BL38),ABS(SUM(AV38:BF38))),0))</f>
        <v>0</v>
      </c>
      <c r="BP38" s="689"/>
      <c r="BQ38" s="687"/>
      <c r="BR38" s="688"/>
      <c r="BS38" s="742"/>
      <c r="BT38" s="742"/>
      <c r="BU38" s="744"/>
      <c r="BV38" s="744"/>
      <c r="BW38" s="744"/>
      <c r="BX38" s="744"/>
      <c r="BY38" s="744"/>
      <c r="BZ38" s="746"/>
      <c r="CA38" s="744">
        <f>IF(SUM(BP38:BZ38)&gt;0,SUM(BP38:BZ38),0)</f>
        <v>0</v>
      </c>
      <c r="CB38" s="752"/>
      <c r="CC38" s="753"/>
      <c r="CD38" s="753"/>
      <c r="CE38" s="753"/>
      <c r="CF38" s="747">
        <f>BV38+BW38+BX38+BY38+CB38+CC38+CD38-CE38</f>
        <v>0</v>
      </c>
      <c r="CG38" s="169">
        <f>IF(SUM(AB38:AL38)+CF38-BV38&lt;=0,0,IF(AND(CF38&gt;0,CF38&gt;CA38-BZ38),CF38-CA38-BZ38,0))</f>
        <v>0</v>
      </c>
      <c r="CH38" s="734">
        <f>CA38+CG38</f>
        <v>0</v>
      </c>
      <c r="CI38" s="373">
        <f>IF(SUM(AB38:AL38)&lt;=0,0,IF(AND(CF38&lt;0,SUM(BP38:BZ38)&lt;0),MIN(ABS(CF38),ABS(SUM(BP38:BZ38))),0))</f>
        <v>0</v>
      </c>
      <c r="CJ38" s="689"/>
      <c r="CK38" s="687"/>
      <c r="CL38" s="688"/>
      <c r="CM38" s="742"/>
      <c r="CN38" s="742"/>
      <c r="CO38" s="744"/>
      <c r="CP38" s="744"/>
      <c r="CQ38" s="744"/>
      <c r="CR38" s="744"/>
      <c r="CS38" s="744"/>
      <c r="CT38" s="744"/>
      <c r="CU38" s="746"/>
      <c r="CV38" s="744">
        <f>IF(SUM(CJ38:CU38)&gt;0,SUM(CJ38:CU38),0)</f>
        <v>0</v>
      </c>
      <c r="CW38" s="752"/>
      <c r="CX38" s="753"/>
      <c r="CY38" s="753"/>
      <c r="CZ38" s="753"/>
      <c r="DA38" s="753">
        <f>CP38+CQ38+CR38+CS38+CT38+CW38+CX38+CY38-CZ38</f>
        <v>0</v>
      </c>
      <c r="DB38" s="169">
        <f>IF(SUM(AV38:BF38)+DA38-CP38&lt;=0,0,IF(AND(DA38&gt;0,DA38&gt;CV38-CU38),DA38-CV38-CU38,0))</f>
        <v>0</v>
      </c>
      <c r="DC38" s="734">
        <f>CV38+DB38</f>
        <v>0</v>
      </c>
      <c r="DD38" s="373">
        <f>IF(SUM(AV38:BF38)&lt;=0,0,IF(AND(DA38&lt;0,SUM(CJ38:CU38)&lt;0),MIN(ABS(DA38),ABS(SUM(CJ38:CU38))),0))</f>
        <v>0</v>
      </c>
      <c r="DE38" s="692"/>
      <c r="DF38" s="693"/>
      <c r="DG38" s="694"/>
      <c r="DH38" s="748"/>
      <c r="DI38" s="748"/>
      <c r="DJ38" s="749"/>
      <c r="DK38" s="749"/>
      <c r="DL38" s="749"/>
      <c r="DM38" s="749"/>
      <c r="DN38" s="749"/>
      <c r="DO38" s="749"/>
      <c r="DP38" s="750"/>
      <c r="DQ38" s="749">
        <f>IF(SUM(DE38:DP38)&gt;0,SUM(DE38:DP38),0)</f>
        <v>0</v>
      </c>
      <c r="DR38" s="754"/>
      <c r="DS38" s="751"/>
      <c r="DT38" s="751"/>
      <c r="DU38" s="751"/>
      <c r="DV38" s="751">
        <f>DK38+DL38+DM38+DN38+DO38+DR38+DS38+DT38-DU38</f>
        <v>0</v>
      </c>
      <c r="DW38" s="170">
        <f>IF(SUM(BP38:BZ38)+DV38-DK38-DL38&lt;=0,0,IF(AND(DV38&gt;0,DV38&gt;DQ38-DP38),DV38-DQ38-DP38,0))</f>
        <v>0</v>
      </c>
      <c r="DX38" s="740">
        <f>DQ38+DW38</f>
        <v>0</v>
      </c>
      <c r="DY38" s="375">
        <f>IF(SUM(BQ38:CA38)&lt;=0,0,IF(AND(DV38&lt;0,SUM(DE38:DP38)&lt;0),MIN(ABS(DV38),ABS(SUM(DE38:DP38))),0))</f>
        <v>0</v>
      </c>
      <c r="DZ38" s="478"/>
      <c r="EA38" s="478"/>
      <c r="EB38" s="478"/>
      <c r="EC38" s="478"/>
      <c r="ED38" s="478"/>
      <c r="EE38" s="478"/>
      <c r="EF38" s="478"/>
      <c r="EG38" s="478"/>
      <c r="EH38" s="478"/>
      <c r="EI38" s="478"/>
      <c r="EJ38" s="478"/>
      <c r="EK38" s="478"/>
      <c r="EL38" s="478"/>
    </row>
    <row r="39" spans="1:142" ht="15.75" thickBot="1">
      <c r="A39" s="755"/>
      <c r="B39" s="697"/>
      <c r="C39" s="697"/>
      <c r="D39" s="698"/>
      <c r="E39" s="756"/>
      <c r="F39" s="756"/>
      <c r="G39" s="757"/>
      <c r="H39" s="728">
        <f>IF(SUM(B39:G39)&gt;0,SUM(B39:G39),0)</f>
        <v>0</v>
      </c>
      <c r="I39" s="699"/>
      <c r="J39" s="697"/>
      <c r="K39" s="698"/>
      <c r="L39" s="756"/>
      <c r="M39" s="756"/>
      <c r="N39" s="757"/>
      <c r="O39" s="729">
        <f>IF(SUM(I39:N39)&gt;0,SUM(I39:N39),0)</f>
        <v>0</v>
      </c>
      <c r="P39" s="699"/>
      <c r="Q39" s="697"/>
      <c r="R39" s="698"/>
      <c r="S39" s="756"/>
      <c r="T39" s="756"/>
      <c r="U39" s="758"/>
      <c r="V39" s="758"/>
      <c r="W39" s="758"/>
      <c r="X39" s="758"/>
      <c r="Y39" s="758"/>
      <c r="Z39" s="759"/>
      <c r="AA39" s="729">
        <f>IF(SUM(P39:Z39)&gt;0,SUM(P39:Z39),0)</f>
        <v>0</v>
      </c>
      <c r="AB39" s="699"/>
      <c r="AC39" s="697"/>
      <c r="AD39" s="698"/>
      <c r="AE39" s="756"/>
      <c r="AF39" s="756"/>
      <c r="AG39" s="758"/>
      <c r="AH39" s="758"/>
      <c r="AI39" s="758"/>
      <c r="AJ39" s="758"/>
      <c r="AK39" s="758"/>
      <c r="AL39" s="757"/>
      <c r="AM39" s="744">
        <f>IF(SUM(AB39:AL39)&gt;0,SUM(AB39:AL39),0)</f>
        <v>0</v>
      </c>
      <c r="AN39" s="760"/>
      <c r="AO39" s="756"/>
      <c r="AP39" s="756"/>
      <c r="AQ39" s="756"/>
      <c r="AR39" s="761">
        <f>AH39+AI39+AJ39+AK39+AN39+AO39+AP39-AQ39</f>
        <v>0</v>
      </c>
      <c r="AS39" s="169">
        <f>IF(O39+AR39&lt;=0,0,IF(AND(AR39&gt;0,AR39&gt;AM39),AR39-AM39,0))</f>
        <v>0</v>
      </c>
      <c r="AT39" s="734">
        <f>AM39+AS39</f>
        <v>0</v>
      </c>
      <c r="AU39" s="373">
        <f>IF(O39+AR39&lt;=0,0,IF(AND(AR39&lt;0,SUM(AB39:AL39)&lt;0),MIN(ABS(AR39),ABS(SUM(AB39:AL39))),0))</f>
        <v>0</v>
      </c>
      <c r="AV39" s="699"/>
      <c r="AW39" s="697"/>
      <c r="AX39" s="698"/>
      <c r="AY39" s="756"/>
      <c r="AZ39" s="756"/>
      <c r="BA39" s="758"/>
      <c r="BB39" s="758"/>
      <c r="BC39" s="758"/>
      <c r="BD39" s="758"/>
      <c r="BE39" s="758"/>
      <c r="BF39" s="757"/>
      <c r="BG39" s="744">
        <f>IF(SUM(AV39:BF39)&gt;0,SUM(AV39:BF39),0)</f>
        <v>0</v>
      </c>
      <c r="BH39" s="760"/>
      <c r="BI39" s="756"/>
      <c r="BJ39" s="756"/>
      <c r="BK39" s="756"/>
      <c r="BL39" s="761">
        <f>BB39+BC39+BD39+BE39+BH39+BI39+BJ39-BK39</f>
        <v>0</v>
      </c>
      <c r="BM39" s="169">
        <f>IF(SUM(P39:Z39)+BL39-BB39&lt;=0,0,IF(AND(BL39&gt;0,BL39&gt;BG39-BF39),BL39-BG39-BF39,0))</f>
        <v>0</v>
      </c>
      <c r="BN39" s="734">
        <f>BG39+BM39</f>
        <v>0</v>
      </c>
      <c r="BO39" s="373">
        <f>IF(SUM(P39:Z39)&lt;=0,0,IF(AND(BL39&lt;0,SUM(AV39:BF39)&lt;0),MIN(ABS(BL39),ABS(SUM(AV39:BF39))),0))</f>
        <v>0</v>
      </c>
      <c r="BP39" s="699"/>
      <c r="BQ39" s="697"/>
      <c r="BR39" s="698"/>
      <c r="BS39" s="756"/>
      <c r="BT39" s="756"/>
      <c r="BU39" s="758"/>
      <c r="BV39" s="758"/>
      <c r="BW39" s="758"/>
      <c r="BX39" s="758"/>
      <c r="BY39" s="758"/>
      <c r="BZ39" s="757"/>
      <c r="CA39" s="744">
        <f>IF(SUM(BP39:BZ39)&gt;0,SUM(BP39:BZ39),0)</f>
        <v>0</v>
      </c>
      <c r="CB39" s="760"/>
      <c r="CC39" s="756"/>
      <c r="CD39" s="756"/>
      <c r="CE39" s="756"/>
      <c r="CF39" s="761">
        <f>BV39+BW39+BX39+BY39+CB39+CC39+CD39-CE39</f>
        <v>0</v>
      </c>
      <c r="CG39" s="177">
        <f>IF(SUM(AB39:AL39)+CF39-BV39&lt;=0,0,IF(AND(CF39&gt;0,CF39&gt;CA39-BZ39),CF39-CA39-BZ39,0))</f>
        <v>0</v>
      </c>
      <c r="CH39" s="734">
        <f>CA39+CG39</f>
        <v>0</v>
      </c>
      <c r="CI39" s="373">
        <f>IF(SUM(AB39:AL39)&lt;=0,0,IF(AND(CF39&lt;0,SUM(BP39:BZ39)&lt;0),MIN(ABS(CF39),ABS(SUM(BP39:BZ39))),0))</f>
        <v>0</v>
      </c>
      <c r="CJ39" s="699"/>
      <c r="CK39" s="697"/>
      <c r="CL39" s="698"/>
      <c r="CM39" s="756"/>
      <c r="CN39" s="756"/>
      <c r="CO39" s="758"/>
      <c r="CP39" s="758"/>
      <c r="CQ39" s="758"/>
      <c r="CR39" s="758"/>
      <c r="CS39" s="758"/>
      <c r="CT39" s="758"/>
      <c r="CU39" s="757"/>
      <c r="CV39" s="744">
        <f>IF(SUM(CJ39:CU39)&gt;0,SUM(CJ39:CU39),0)</f>
        <v>0</v>
      </c>
      <c r="CW39" s="760"/>
      <c r="CX39" s="756"/>
      <c r="CY39" s="756"/>
      <c r="CZ39" s="756"/>
      <c r="DA39" s="756">
        <f>CP39+CQ39+CR39+CS39+CT39+CW39+CX39+CY39-CZ39</f>
        <v>0</v>
      </c>
      <c r="DB39" s="177">
        <f>IF(SUM(AV39:BF39)+DA39-CP39&lt;=0,0,IF(AND(DA39&gt;0,DA39&gt;CV39-CU39),DA39-CV39-CU39,0))</f>
        <v>0</v>
      </c>
      <c r="DC39" s="734">
        <f>CV39+DB39</f>
        <v>0</v>
      </c>
      <c r="DD39" s="373">
        <f>IF(SUM(AV39:BF39)&lt;=0,0,IF(AND(DA39&lt;0,SUM(CJ39:CU39)&lt;0),MIN(ABS(DA39),ABS(SUM(CJ39:CU39))),0))</f>
        <v>0</v>
      </c>
      <c r="DE39" s="700"/>
      <c r="DF39" s="701"/>
      <c r="DG39" s="702"/>
      <c r="DH39" s="762"/>
      <c r="DI39" s="762"/>
      <c r="DJ39" s="763"/>
      <c r="DK39" s="763"/>
      <c r="DL39" s="763"/>
      <c r="DM39" s="763"/>
      <c r="DN39" s="763"/>
      <c r="DO39" s="763"/>
      <c r="DP39" s="764"/>
      <c r="DQ39" s="749">
        <f>IF(SUM(DE39:DP39)&gt;0,SUM(DE39:DP39),0)</f>
        <v>0</v>
      </c>
      <c r="DR39" s="765"/>
      <c r="DS39" s="762"/>
      <c r="DT39" s="762"/>
      <c r="DU39" s="762"/>
      <c r="DV39" s="762">
        <f>DK39+DL39+DM39+DN39+DO39+DR39+DS39+DT39-DU39</f>
        <v>0</v>
      </c>
      <c r="DW39" s="178">
        <f>IF(SUM(BP39:BZ39)+DV39-DK39-DL39&lt;=0,0,IF(AND(DV39&gt;0,DV39&gt;DQ39-DP39),DV39-DQ39-DP39,0))</f>
        <v>0</v>
      </c>
      <c r="DX39" s="740">
        <f>DQ39+DW39</f>
        <v>0</v>
      </c>
      <c r="DY39" s="375">
        <f>IF(SUM(BQ39:CA39)&lt;=0,0,IF(AND(DV39&lt;0,SUM(DE39:DP39)&lt;0),MIN(ABS(DV39),ABS(SUM(DE39:DP39))),0))</f>
        <v>0</v>
      </c>
      <c r="DZ39" s="478"/>
      <c r="EA39" s="478"/>
      <c r="EB39" s="478"/>
      <c r="EC39" s="478"/>
      <c r="ED39" s="478"/>
      <c r="EE39" s="478"/>
      <c r="EF39" s="478"/>
      <c r="EG39" s="478"/>
      <c r="EH39" s="478"/>
      <c r="EI39" s="478"/>
      <c r="EJ39" s="478"/>
      <c r="EK39" s="478"/>
      <c r="EL39" s="478"/>
    </row>
    <row r="40" spans="1:142" ht="15.75" thickBot="1">
      <c r="A40" s="337"/>
      <c r="B40" s="338"/>
      <c r="C40" s="338"/>
      <c r="D40" s="338"/>
      <c r="E40" s="338"/>
      <c r="F40" s="338"/>
      <c r="G40" s="338"/>
      <c r="H40" s="338"/>
      <c r="I40" s="766"/>
      <c r="J40" s="338"/>
      <c r="K40" s="338"/>
      <c r="L40" s="338"/>
      <c r="M40" s="338"/>
      <c r="N40" s="338"/>
      <c r="O40" s="338"/>
      <c r="P40" s="766"/>
      <c r="Q40" s="338"/>
      <c r="R40" s="338"/>
      <c r="S40" s="338"/>
      <c r="T40" s="338"/>
      <c r="U40" s="338"/>
      <c r="V40" s="338"/>
      <c r="W40" s="338"/>
      <c r="X40" s="338"/>
      <c r="Y40" s="338"/>
      <c r="Z40" s="338"/>
      <c r="AA40" s="338"/>
      <c r="AB40" s="766"/>
      <c r="AC40" s="338"/>
      <c r="AD40" s="338"/>
      <c r="AE40" s="338"/>
      <c r="AF40" s="338"/>
      <c r="AG40" s="338"/>
      <c r="AH40" s="338"/>
      <c r="AI40" s="338"/>
      <c r="AJ40" s="338"/>
      <c r="AK40" s="338"/>
      <c r="AL40" s="338"/>
      <c r="AM40" s="338"/>
      <c r="AN40" s="338"/>
      <c r="AO40" s="338"/>
      <c r="AP40" s="338"/>
      <c r="AQ40" s="338"/>
      <c r="AR40" s="338"/>
      <c r="AS40" s="338"/>
      <c r="AT40" s="338"/>
      <c r="AU40" s="338"/>
      <c r="AV40" s="766"/>
      <c r="AW40" s="338"/>
      <c r="AX40" s="338"/>
      <c r="AY40" s="338"/>
      <c r="AZ40" s="338"/>
      <c r="BA40" s="338"/>
      <c r="BB40" s="338"/>
      <c r="BC40" s="338"/>
      <c r="BD40" s="338"/>
      <c r="BE40" s="338"/>
      <c r="BF40" s="338"/>
      <c r="BG40" s="338"/>
      <c r="BH40" s="338"/>
      <c r="BI40" s="338"/>
      <c r="BJ40" s="338"/>
      <c r="BK40" s="338"/>
      <c r="BL40" s="338"/>
      <c r="BM40" s="338"/>
      <c r="BN40" s="338"/>
      <c r="BO40" s="338"/>
      <c r="BP40" s="766"/>
      <c r="BQ40" s="338"/>
      <c r="BR40" s="338"/>
      <c r="BS40" s="338"/>
      <c r="BT40" s="338"/>
      <c r="BU40" s="338"/>
      <c r="BV40" s="338"/>
      <c r="BW40" s="338"/>
      <c r="BX40" s="338"/>
      <c r="BY40" s="338"/>
      <c r="BZ40" s="338"/>
      <c r="CA40" s="338"/>
      <c r="CB40" s="338"/>
      <c r="CC40" s="338"/>
      <c r="CD40" s="338"/>
      <c r="CE40" s="338"/>
      <c r="CF40" s="338"/>
      <c r="CG40" s="338"/>
      <c r="CH40" s="338"/>
      <c r="CI40" s="338"/>
      <c r="CJ40" s="766"/>
      <c r="CK40" s="338"/>
      <c r="CL40" s="338"/>
      <c r="CM40" s="338"/>
      <c r="CN40" s="338"/>
      <c r="CO40" s="338"/>
      <c r="CP40" s="338"/>
      <c r="CQ40" s="338"/>
      <c r="CR40" s="338"/>
      <c r="CS40" s="338"/>
      <c r="CT40" s="338"/>
      <c r="CU40" s="338"/>
      <c r="CV40" s="338"/>
      <c r="CW40" s="338"/>
      <c r="CX40" s="338"/>
      <c r="CY40" s="338"/>
      <c r="CZ40" s="338"/>
      <c r="DA40" s="338"/>
      <c r="DB40" s="338"/>
      <c r="DC40" s="338"/>
      <c r="DD40" s="338"/>
      <c r="DE40" s="767"/>
      <c r="DF40" s="768"/>
      <c r="DG40" s="768"/>
      <c r="DH40" s="768"/>
      <c r="DI40" s="768"/>
      <c r="DJ40" s="768"/>
      <c r="DK40" s="768"/>
      <c r="DL40" s="768"/>
      <c r="DM40" s="768"/>
      <c r="DN40" s="768"/>
      <c r="DO40" s="768"/>
      <c r="DP40" s="768"/>
      <c r="DQ40" s="768"/>
      <c r="DR40" s="768"/>
      <c r="DS40" s="768"/>
      <c r="DT40" s="768"/>
      <c r="DU40" s="768"/>
      <c r="DV40" s="768"/>
      <c r="DW40" s="768"/>
      <c r="DX40" s="768"/>
      <c r="DY40" s="768"/>
      <c r="DZ40" s="478"/>
      <c r="EA40" s="478"/>
      <c r="EB40" s="478"/>
      <c r="EC40" s="478"/>
      <c r="ED40" s="478"/>
      <c r="EE40" s="478"/>
      <c r="EF40" s="478"/>
      <c r="EG40" s="478"/>
      <c r="EH40" s="478"/>
      <c r="EI40" s="478"/>
      <c r="EJ40" s="478"/>
      <c r="EK40" s="478"/>
      <c r="EL40" s="478"/>
    </row>
    <row r="41" spans="1:142" ht="15.75" thickBot="1">
      <c r="A41" s="769" t="s">
        <v>91</v>
      </c>
      <c r="B41" s="770"/>
      <c r="C41" s="703"/>
      <c r="D41" s="703"/>
      <c r="E41" s="770"/>
      <c r="F41" s="770"/>
      <c r="G41" s="771"/>
      <c r="H41" s="772">
        <f>SUM(H10:H39)</f>
        <v>0</v>
      </c>
      <c r="I41" s="773"/>
      <c r="J41" s="703"/>
      <c r="K41" s="703"/>
      <c r="L41" s="770"/>
      <c r="M41" s="770"/>
      <c r="N41" s="771"/>
      <c r="O41" s="734">
        <f>SUM(O10:O39)</f>
        <v>0</v>
      </c>
      <c r="P41" s="773"/>
      <c r="Q41" s="703"/>
      <c r="R41" s="703"/>
      <c r="S41" s="770"/>
      <c r="T41" s="770"/>
      <c r="U41" s="770"/>
      <c r="V41" s="770"/>
      <c r="W41" s="770"/>
      <c r="X41" s="770"/>
      <c r="Y41" s="770"/>
      <c r="Z41" s="771"/>
      <c r="AA41" s="734" t="e">
        <f>SUM(AA10:AA39)</f>
        <v>#DIV/0!</v>
      </c>
      <c r="AB41" s="773"/>
      <c r="AC41" s="703"/>
      <c r="AD41" s="703"/>
      <c r="AE41" s="770"/>
      <c r="AF41" s="770"/>
      <c r="AG41" s="770"/>
      <c r="AH41" s="770"/>
      <c r="AI41" s="770"/>
      <c r="AJ41" s="770"/>
      <c r="AK41" s="770"/>
      <c r="AL41" s="771"/>
      <c r="AM41" s="734" t="e">
        <f>SUM(AM10:AM39)</f>
        <v>#DIV/0!</v>
      </c>
      <c r="AN41" s="772"/>
      <c r="AO41" s="770"/>
      <c r="AP41" s="770"/>
      <c r="AQ41" s="770"/>
      <c r="AR41" s="770"/>
      <c r="AS41" s="734">
        <f t="shared" si="28" ref="AS41:AU41">SUM(AS10:AS39)</f>
        <v>0</v>
      </c>
      <c r="AT41" s="734" t="e">
        <f>SUM(AT10:AT39)</f>
        <v>#DIV/0!</v>
      </c>
      <c r="AU41" s="734">
        <f>SUM(AU10:AU39)</f>
        <v>0</v>
      </c>
      <c r="AV41" s="773"/>
      <c r="AW41" s="703"/>
      <c r="AX41" s="703"/>
      <c r="AY41" s="770"/>
      <c r="AZ41" s="770"/>
      <c r="BA41" s="770"/>
      <c r="BB41" s="770"/>
      <c r="BC41" s="770"/>
      <c r="BD41" s="770"/>
      <c r="BE41" s="770"/>
      <c r="BF41" s="771"/>
      <c r="BG41" s="734" t="e">
        <f>SUM(BG10:BG39)</f>
        <v>#DIV/0!</v>
      </c>
      <c r="BH41" s="772"/>
      <c r="BI41" s="770"/>
      <c r="BJ41" s="770"/>
      <c r="BK41" s="770"/>
      <c r="BL41" s="770"/>
      <c r="BM41" s="734" t="e">
        <f t="shared" si="29" ref="BM41:BO41">SUM(BM10:BM39)</f>
        <v>#DIV/0!</v>
      </c>
      <c r="BN41" s="734" t="e">
        <f>SUM(BN10:BN39)</f>
        <v>#DIV/0!</v>
      </c>
      <c r="BO41" s="734" t="e">
        <f>SUM(BO10:BO39)</f>
        <v>#DIV/0!</v>
      </c>
      <c r="BP41" s="773"/>
      <c r="BQ41" s="703"/>
      <c r="BR41" s="703"/>
      <c r="BS41" s="770"/>
      <c r="BT41" s="770"/>
      <c r="BU41" s="770"/>
      <c r="BV41" s="770"/>
      <c r="BW41" s="770"/>
      <c r="BX41" s="770"/>
      <c r="BY41" s="770"/>
      <c r="BZ41" s="771"/>
      <c r="CA41" s="734" t="e">
        <f>SUM(CA10:CA39)</f>
        <v>#DIV/0!</v>
      </c>
      <c r="CB41" s="772"/>
      <c r="CC41" s="770"/>
      <c r="CD41" s="770"/>
      <c r="CE41" s="770"/>
      <c r="CF41" s="770"/>
      <c r="CG41" s="734" t="e">
        <f t="shared" si="30" ref="CG41:CI41">SUM(CG10:CG39)</f>
        <v>#DIV/0!</v>
      </c>
      <c r="CH41" s="734" t="e">
        <f>SUM(CH10:CH39)</f>
        <v>#DIV/0!</v>
      </c>
      <c r="CI41" s="734" t="e">
        <f>SUM(CI10:CI39)</f>
        <v>#DIV/0!</v>
      </c>
      <c r="CJ41" s="773"/>
      <c r="CK41" s="703"/>
      <c r="CL41" s="703"/>
      <c r="CM41" s="770"/>
      <c r="CN41" s="770"/>
      <c r="CO41" s="770"/>
      <c r="CP41" s="770"/>
      <c r="CQ41" s="770"/>
      <c r="CR41" s="770"/>
      <c r="CS41" s="770"/>
      <c r="CT41" s="770"/>
      <c r="CU41" s="771"/>
      <c r="CV41" s="734" t="e">
        <f>SUM(CV10:CV39)</f>
        <v>#DIV/0!</v>
      </c>
      <c r="CW41" s="772"/>
      <c r="CX41" s="770"/>
      <c r="CY41" s="770"/>
      <c r="CZ41" s="770"/>
      <c r="DA41" s="770"/>
      <c r="DB41" s="734" t="e">
        <f t="shared" si="31" ref="DB41:DD41">SUM(DB10:DB39)</f>
        <v>#DIV/0!</v>
      </c>
      <c r="DC41" s="734" t="e">
        <f>SUM(DC10:DC39)</f>
        <v>#DIV/0!</v>
      </c>
      <c r="DD41" s="734" t="e">
        <f>SUM(DD10:DD39)</f>
        <v>#DIV/0!</v>
      </c>
      <c r="DE41" s="774"/>
      <c r="DF41" s="704"/>
      <c r="DG41" s="704"/>
      <c r="DH41" s="775"/>
      <c r="DI41" s="775"/>
      <c r="DJ41" s="775"/>
      <c r="DK41" s="775"/>
      <c r="DL41" s="775"/>
      <c r="DM41" s="775"/>
      <c r="DN41" s="775"/>
      <c r="DO41" s="775"/>
      <c r="DP41" s="776"/>
      <c r="DQ41" s="740" t="e">
        <f>SUM(DQ10:DQ39)</f>
        <v>#DIV/0!</v>
      </c>
      <c r="DR41" s="777"/>
      <c r="DS41" s="775"/>
      <c r="DT41" s="775"/>
      <c r="DU41" s="775"/>
      <c r="DV41" s="775"/>
      <c r="DW41" s="740" t="e">
        <f t="shared" si="32" ref="DW41:DY41">SUM(DW10:DW39)</f>
        <v>#DIV/0!</v>
      </c>
      <c r="DX41" s="740" t="e">
        <f>SUM(DX10:DX39)</f>
        <v>#DIV/0!</v>
      </c>
      <c r="DY41" s="740" t="e">
        <f>SUM(DY10:DY39)</f>
        <v>#DIV/0!</v>
      </c>
      <c r="DZ41" s="478"/>
      <c r="EA41" s="478"/>
      <c r="EB41" s="478"/>
      <c r="EC41" s="478"/>
      <c r="ED41" s="478"/>
      <c r="EE41" s="478"/>
      <c r="EF41" s="478"/>
      <c r="EG41" s="478"/>
      <c r="EH41" s="478"/>
      <c r="EI41" s="478"/>
      <c r="EJ41" s="478"/>
      <c r="EK41" s="478"/>
      <c r="EL41" s="478"/>
    </row>
    <row r="42" spans="1:142" ht="15">
      <c r="A42" s="478"/>
      <c r="B42" s="478"/>
      <c r="C42" s="478"/>
      <c r="D42" s="478"/>
      <c r="E42" s="478"/>
      <c r="F42" s="478"/>
      <c r="G42" s="478"/>
      <c r="H42" s="478"/>
      <c r="I42" s="478"/>
      <c r="J42" s="478"/>
      <c r="K42" s="478"/>
      <c r="L42" s="478"/>
      <c r="M42" s="478"/>
      <c r="N42" s="478"/>
      <c r="O42" s="478"/>
      <c r="P42" s="478"/>
      <c r="Q42" s="478"/>
      <c r="R42" s="478"/>
      <c r="S42" s="478"/>
      <c r="T42" s="478"/>
      <c r="U42" s="478"/>
      <c r="V42" s="478"/>
      <c r="W42" s="478"/>
      <c r="X42" s="478"/>
      <c r="Y42" s="478"/>
      <c r="Z42" s="478"/>
      <c r="AA42" s="478"/>
      <c r="AB42" s="478"/>
      <c r="AC42" s="478"/>
      <c r="AD42" s="478"/>
      <c r="AE42" s="478"/>
      <c r="AF42" s="478"/>
      <c r="AG42" s="478"/>
      <c r="AH42" s="478"/>
      <c r="AI42" s="478"/>
      <c r="AJ42" s="478"/>
      <c r="AK42" s="478"/>
      <c r="AL42" s="478"/>
      <c r="AM42" s="478"/>
      <c r="AN42" s="478"/>
      <c r="AO42" s="478"/>
      <c r="AP42" s="478"/>
      <c r="AQ42" s="478"/>
      <c r="AR42" s="478"/>
      <c r="AS42" s="478"/>
      <c r="AT42" s="478"/>
      <c r="AU42" s="478"/>
      <c r="AV42" s="478"/>
      <c r="AW42" s="478"/>
      <c r="AX42" s="478"/>
      <c r="AY42" s="478"/>
      <c r="AZ42" s="478"/>
      <c r="BA42" s="478"/>
      <c r="BB42" s="478"/>
      <c r="BC42" s="478"/>
      <c r="BD42" s="478"/>
      <c r="BE42" s="478"/>
      <c r="BF42" s="478"/>
      <c r="BG42" s="478"/>
      <c r="BH42" s="478"/>
      <c r="BI42" s="478"/>
      <c r="BJ42" s="478"/>
      <c r="BK42" s="478"/>
      <c r="BL42" s="478"/>
      <c r="BM42" s="478"/>
      <c r="BN42" s="478"/>
      <c r="BO42" s="478"/>
      <c r="BP42" s="478"/>
      <c r="BQ42" s="478"/>
      <c r="BR42" s="478"/>
      <c r="BS42" s="478"/>
      <c r="BT42" s="478"/>
      <c r="BU42" s="478"/>
      <c r="BV42" s="478"/>
      <c r="BW42" s="478"/>
      <c r="BX42" s="478"/>
      <c r="BY42" s="478"/>
      <c r="BZ42" s="478"/>
      <c r="CA42" s="478"/>
      <c r="CB42" s="478"/>
      <c r="CC42" s="478"/>
      <c r="CD42" s="478"/>
      <c r="CE42" s="478"/>
      <c r="CF42" s="478"/>
      <c r="CG42" s="478"/>
      <c r="CH42" s="478"/>
      <c r="CI42" s="478"/>
      <c r="CJ42" s="337"/>
      <c r="CK42" s="337"/>
      <c r="CL42" s="337"/>
      <c r="CM42" s="337"/>
      <c r="CN42" s="337"/>
      <c r="CO42" s="337"/>
      <c r="CP42" s="337"/>
      <c r="CQ42" s="337"/>
      <c r="CR42" s="337"/>
      <c r="CS42" s="337"/>
      <c r="CT42" s="337"/>
      <c r="CU42" s="337"/>
      <c r="CV42" s="337"/>
      <c r="CW42" s="337"/>
      <c r="CX42" s="337"/>
      <c r="CY42" s="337"/>
      <c r="CZ42" s="337"/>
      <c r="DA42" s="337"/>
      <c r="DB42" s="337"/>
      <c r="DC42" s="337"/>
      <c r="DD42" s="337"/>
      <c r="DE42" s="478"/>
      <c r="DF42" s="478"/>
      <c r="DG42" s="478"/>
      <c r="DH42" s="478"/>
      <c r="DI42" s="478"/>
      <c r="DJ42" s="478"/>
      <c r="DK42" s="478"/>
      <c r="DL42" s="478"/>
      <c r="DM42" s="478"/>
      <c r="DN42" s="478"/>
      <c r="DO42" s="478"/>
      <c r="DP42" s="478"/>
      <c r="DQ42" s="478"/>
      <c r="DR42" s="478"/>
      <c r="DS42" s="478"/>
      <c r="DT42" s="478"/>
      <c r="DU42" s="478"/>
      <c r="DV42" s="478"/>
      <c r="DW42" s="478"/>
      <c r="DX42" s="478"/>
      <c r="DY42" s="478"/>
      <c r="DZ42" s="478"/>
      <c r="EA42" s="478"/>
      <c r="EB42" s="478"/>
      <c r="EC42" s="478"/>
      <c r="ED42" s="478"/>
      <c r="EE42" s="478"/>
      <c r="EF42" s="478"/>
      <c r="EG42" s="478"/>
      <c r="EH42" s="478"/>
      <c r="EI42" s="478"/>
      <c r="EJ42" s="478"/>
      <c r="EK42" s="478"/>
      <c r="EL42" s="478"/>
    </row>
    <row r="43" spans="1:142" ht="15">
      <c r="A43" s="478"/>
      <c r="B43" s="479"/>
      <c r="C43" s="479"/>
      <c r="D43" s="478"/>
      <c r="E43" s="479"/>
      <c r="F43" s="478"/>
      <c r="G43" s="478"/>
      <c r="H43" s="478"/>
      <c r="I43" s="478"/>
      <c r="J43" s="478"/>
      <c r="K43" s="478"/>
      <c r="L43" s="478"/>
      <c r="M43" s="478"/>
      <c r="N43" s="478"/>
      <c r="O43" s="478"/>
      <c r="P43" s="478"/>
      <c r="Q43" s="478"/>
      <c r="R43" s="478"/>
      <c r="S43" s="478"/>
      <c r="T43" s="478"/>
      <c r="U43" s="478"/>
      <c r="V43" s="478"/>
      <c r="W43" s="478"/>
      <c r="X43" s="478"/>
      <c r="Y43" s="478"/>
      <c r="Z43" s="478"/>
      <c r="AA43" s="478"/>
      <c r="AB43" s="478"/>
      <c r="AC43" s="478"/>
      <c r="AD43" s="478"/>
      <c r="AE43" s="478"/>
      <c r="AF43" s="478"/>
      <c r="AG43" s="478"/>
      <c r="AH43" s="478"/>
      <c r="AI43" s="478"/>
      <c r="AJ43" s="478"/>
      <c r="AK43" s="478"/>
      <c r="AL43" s="478"/>
      <c r="AM43" s="478"/>
      <c r="AN43" s="478"/>
      <c r="AO43" s="478"/>
      <c r="AP43" s="478"/>
      <c r="AQ43" s="478"/>
      <c r="AR43" s="478"/>
      <c r="AS43" s="478"/>
      <c r="AT43" s="478"/>
      <c r="AU43" s="478"/>
      <c r="AV43" s="478"/>
      <c r="AW43" s="478"/>
      <c r="AX43" s="478"/>
      <c r="AY43" s="478"/>
      <c r="AZ43" s="478"/>
      <c r="BA43" s="478"/>
      <c r="BB43" s="478"/>
      <c r="BC43" s="478"/>
      <c r="BD43" s="478"/>
      <c r="BE43" s="478"/>
      <c r="BF43" s="478"/>
      <c r="BG43" s="478"/>
      <c r="BH43" s="478"/>
      <c r="BI43" s="478"/>
      <c r="BJ43" s="478"/>
      <c r="BK43" s="478"/>
      <c r="BL43" s="478"/>
      <c r="BM43" s="478"/>
      <c r="BN43" s="478"/>
      <c r="BO43" s="478"/>
      <c r="BP43" s="478"/>
      <c r="BQ43" s="478"/>
      <c r="BR43" s="478"/>
      <c r="BS43" s="478"/>
      <c r="BT43" s="478"/>
      <c r="BU43" s="478"/>
      <c r="BV43" s="478"/>
      <c r="BW43" s="478"/>
      <c r="BX43" s="478"/>
      <c r="BY43" s="478"/>
      <c r="BZ43" s="478"/>
      <c r="CA43" s="478"/>
      <c r="CB43" s="478"/>
      <c r="CC43" s="478"/>
      <c r="CD43" s="478"/>
      <c r="CE43" s="478"/>
      <c r="CF43" s="478"/>
      <c r="CG43" s="478"/>
      <c r="CH43" s="478"/>
      <c r="CI43" s="478"/>
      <c r="CJ43" s="337"/>
      <c r="CK43" s="337"/>
      <c r="CL43" s="337"/>
      <c r="CM43" s="337"/>
      <c r="CN43" s="337"/>
      <c r="CO43" s="337"/>
      <c r="CP43" s="337"/>
      <c r="CQ43" s="337"/>
      <c r="CR43" s="337"/>
      <c r="CS43" s="337"/>
      <c r="CT43" s="337"/>
      <c r="CU43" s="337"/>
      <c r="CV43" s="337"/>
      <c r="CW43" s="337"/>
      <c r="CX43" s="337"/>
      <c r="CY43" s="337"/>
      <c r="CZ43" s="337"/>
      <c r="DA43" s="337"/>
      <c r="DB43" s="337"/>
      <c r="DC43" s="337"/>
      <c r="DD43" s="337"/>
      <c r="DE43" s="478"/>
      <c r="DF43" s="478"/>
      <c r="DG43" s="478"/>
      <c r="DH43" s="478"/>
      <c r="DI43" s="478"/>
      <c r="DJ43" s="478"/>
      <c r="DK43" s="478"/>
      <c r="DL43" s="478"/>
      <c r="DM43" s="478"/>
      <c r="DN43" s="478"/>
      <c r="DO43" s="478"/>
      <c r="DP43" s="478"/>
      <c r="DQ43" s="478"/>
      <c r="DR43" s="478"/>
      <c r="DS43" s="478"/>
      <c r="DT43" s="478"/>
      <c r="DU43" s="478"/>
      <c r="DV43" s="478"/>
      <c r="DW43" s="478"/>
      <c r="DX43" s="478"/>
      <c r="DY43" s="478"/>
      <c r="DZ43" s="478"/>
      <c r="EA43" s="478"/>
      <c r="EB43" s="478"/>
      <c r="EC43" s="478"/>
      <c r="ED43" s="478"/>
      <c r="EE43" s="478"/>
      <c r="EF43" s="478"/>
      <c r="EG43" s="478"/>
      <c r="EH43" s="478"/>
      <c r="EI43" s="478"/>
      <c r="EJ43" s="478"/>
      <c r="EK43" s="478"/>
      <c r="EL43" s="478"/>
    </row>
    <row r="44" spans="1:142" ht="15">
      <c r="A44" s="478" t="s">
        <v>259</v>
      </c>
      <c r="B44" s="478"/>
      <c r="C44" s="478"/>
      <c r="D44" s="478"/>
      <c r="E44" s="479"/>
      <c r="F44" s="478"/>
      <c r="G44" s="478"/>
      <c r="H44" s="478"/>
      <c r="I44" s="478"/>
      <c r="J44" s="478"/>
      <c r="K44" s="478"/>
      <c r="L44" s="478"/>
      <c r="M44" s="478"/>
      <c r="N44" s="478"/>
      <c r="O44" s="478"/>
      <c r="P44" s="478"/>
      <c r="Q44" s="478"/>
      <c r="R44" s="478"/>
      <c r="S44" s="478"/>
      <c r="T44" s="478"/>
      <c r="U44" s="478"/>
      <c r="V44" s="478"/>
      <c r="W44" s="478"/>
      <c r="X44" s="478"/>
      <c r="Y44" s="478"/>
      <c r="Z44" s="478"/>
      <c r="AA44" s="478"/>
      <c r="AB44" s="478"/>
      <c r="AC44" s="478"/>
      <c r="AD44" s="478"/>
      <c r="AE44" s="478"/>
      <c r="AF44" s="478"/>
      <c r="AG44" s="478"/>
      <c r="AH44" s="478"/>
      <c r="AI44" s="478"/>
      <c r="AJ44" s="478"/>
      <c r="AK44" s="478"/>
      <c r="AL44" s="478"/>
      <c r="AM44" s="478"/>
      <c r="AN44" s="478"/>
      <c r="AO44" s="478"/>
      <c r="AP44" s="478"/>
      <c r="AQ44" s="478"/>
      <c r="AR44" s="478"/>
      <c r="AS44" s="478"/>
      <c r="AT44" s="478"/>
      <c r="AU44" s="478"/>
      <c r="AV44" s="478"/>
      <c r="AW44" s="478"/>
      <c r="AX44" s="478"/>
      <c r="AY44" s="478"/>
      <c r="AZ44" s="478"/>
      <c r="BA44" s="478"/>
      <c r="BB44" s="478"/>
      <c r="BC44" s="478"/>
      <c r="BD44" s="478"/>
      <c r="BE44" s="478"/>
      <c r="BF44" s="478"/>
      <c r="BG44" s="478"/>
      <c r="BH44" s="478"/>
      <c r="BI44" s="478"/>
      <c r="BJ44" s="478"/>
      <c r="BK44" s="478"/>
      <c r="BL44" s="478"/>
      <c r="BM44" s="478"/>
      <c r="BN44" s="478"/>
      <c r="BO44" s="478"/>
      <c r="BP44" s="478"/>
      <c r="BQ44" s="478"/>
      <c r="BR44" s="478"/>
      <c r="BS44" s="478"/>
      <c r="BT44" s="478"/>
      <c r="BU44" s="478"/>
      <c r="BV44" s="478"/>
      <c r="BW44" s="478"/>
      <c r="BX44" s="478"/>
      <c r="BY44" s="478"/>
      <c r="BZ44" s="478"/>
      <c r="CA44" s="478"/>
      <c r="CB44" s="478"/>
      <c r="CC44" s="478"/>
      <c r="CD44" s="478"/>
      <c r="CE44" s="478"/>
      <c r="CF44" s="478"/>
      <c r="CG44" s="478"/>
      <c r="CH44" s="478"/>
      <c r="CI44" s="478"/>
      <c r="CJ44" s="337"/>
      <c r="CK44" s="337"/>
      <c r="CL44" s="337"/>
      <c r="CM44" s="337"/>
      <c r="CN44" s="337"/>
      <c r="CO44" s="337"/>
      <c r="CP44" s="337"/>
      <c r="CQ44" s="337"/>
      <c r="CR44" s="337"/>
      <c r="CS44" s="337"/>
      <c r="CT44" s="337"/>
      <c r="CU44" s="337"/>
      <c r="CV44" s="337"/>
      <c r="CW44" s="337"/>
      <c r="CX44" s="337"/>
      <c r="CY44" s="337"/>
      <c r="CZ44" s="337"/>
      <c r="DA44" s="337"/>
      <c r="DB44" s="337"/>
      <c r="DC44" s="337"/>
      <c r="DD44" s="337"/>
      <c r="DE44" s="478"/>
      <c r="DF44" s="478"/>
      <c r="DG44" s="478"/>
      <c r="DH44" s="478"/>
      <c r="DI44" s="478"/>
      <c r="DJ44" s="478"/>
      <c r="DK44" s="478"/>
      <c r="DL44" s="478"/>
      <c r="DM44" s="478"/>
      <c r="DN44" s="478"/>
      <c r="DO44" s="478"/>
      <c r="DP44" s="478"/>
      <c r="DQ44" s="478"/>
      <c r="DR44" s="478"/>
      <c r="DS44" s="478"/>
      <c r="DT44" s="478"/>
      <c r="DU44" s="478"/>
      <c r="DV44" s="478"/>
      <c r="DW44" s="478"/>
      <c r="DX44" s="478"/>
      <c r="DY44" s="478"/>
      <c r="DZ44" s="478"/>
      <c r="EA44" s="478"/>
      <c r="EB44" s="478"/>
      <c r="EC44" s="478"/>
      <c r="ED44" s="478"/>
      <c r="EE44" s="478"/>
      <c r="EF44" s="478"/>
      <c r="EG44" s="478"/>
      <c r="EH44" s="478"/>
      <c r="EI44" s="478"/>
      <c r="EJ44" s="478"/>
      <c r="EK44" s="478"/>
      <c r="EL44" s="478"/>
    </row>
    <row r="45" spans="1:142" ht="15">
      <c r="A45" s="478" t="s">
        <v>1081</v>
      </c>
      <c r="B45" s="478"/>
      <c r="C45" s="478"/>
      <c r="D45" s="478"/>
      <c r="E45" s="478"/>
      <c r="F45" s="478"/>
      <c r="G45" s="478"/>
      <c r="H45" s="478"/>
      <c r="I45" s="478"/>
      <c r="J45" s="478"/>
      <c r="K45" s="478"/>
      <c r="L45" s="478"/>
      <c r="M45" s="478"/>
      <c r="N45" s="478"/>
      <c r="O45" s="478"/>
      <c r="P45" s="478"/>
      <c r="Q45" s="478"/>
      <c r="R45" s="478"/>
      <c r="S45" s="478"/>
      <c r="T45" s="478"/>
      <c r="U45" s="478"/>
      <c r="V45" s="478"/>
      <c r="W45" s="478"/>
      <c r="X45" s="478"/>
      <c r="Y45" s="478"/>
      <c r="Z45" s="478"/>
      <c r="AA45" s="478"/>
      <c r="AB45" s="478"/>
      <c r="AC45" s="478"/>
      <c r="AD45" s="478"/>
      <c r="AE45" s="478"/>
      <c r="AF45" s="478"/>
      <c r="AG45" s="478"/>
      <c r="AH45" s="478"/>
      <c r="AI45" s="478"/>
      <c r="AJ45" s="478"/>
      <c r="AK45" s="478"/>
      <c r="AL45" s="478"/>
      <c r="AM45" s="478"/>
      <c r="AN45" s="478"/>
      <c r="AO45" s="478"/>
      <c r="AP45" s="478"/>
      <c r="AQ45" s="478"/>
      <c r="AR45" s="478"/>
      <c r="AS45" s="478"/>
      <c r="AT45" s="478"/>
      <c r="AU45" s="478"/>
      <c r="AV45" s="478"/>
      <c r="AW45" s="478"/>
      <c r="AX45" s="478"/>
      <c r="AY45" s="478"/>
      <c r="AZ45" s="478"/>
      <c r="BA45" s="478"/>
      <c r="BB45" s="478"/>
      <c r="BC45" s="478"/>
      <c r="BD45" s="478"/>
      <c r="BE45" s="478"/>
      <c r="BF45" s="478"/>
      <c r="BG45" s="478"/>
      <c r="BH45" s="478"/>
      <c r="BI45" s="478"/>
      <c r="BJ45" s="478"/>
      <c r="BK45" s="478"/>
      <c r="BL45" s="478"/>
      <c r="BM45" s="478"/>
      <c r="BN45" s="478"/>
      <c r="BO45" s="478"/>
      <c r="BP45" s="478"/>
      <c r="BQ45" s="478"/>
      <c r="BR45" s="478"/>
      <c r="BS45" s="478"/>
      <c r="BT45" s="478"/>
      <c r="BU45" s="478"/>
      <c r="BV45" s="478"/>
      <c r="BW45" s="478"/>
      <c r="BX45" s="478"/>
      <c r="BY45" s="478"/>
      <c r="BZ45" s="478"/>
      <c r="CA45" s="478"/>
      <c r="CB45" s="478"/>
      <c r="CC45" s="478"/>
      <c r="CD45" s="478"/>
      <c r="CE45" s="478"/>
      <c r="CF45" s="478"/>
      <c r="CG45" s="478"/>
      <c r="CH45" s="478"/>
      <c r="CI45" s="478"/>
      <c r="CJ45" s="337"/>
      <c r="CK45" s="337"/>
      <c r="CL45" s="337"/>
      <c r="CM45" s="337"/>
      <c r="CN45" s="337"/>
      <c r="CO45" s="337"/>
      <c r="CP45" s="337"/>
      <c r="CQ45" s="337"/>
      <c r="CR45" s="337"/>
      <c r="CS45" s="337"/>
      <c r="CT45" s="337"/>
      <c r="CU45" s="337"/>
      <c r="CV45" s="337"/>
      <c r="CW45" s="337"/>
      <c r="CX45" s="337"/>
      <c r="CY45" s="337"/>
      <c r="CZ45" s="337"/>
      <c r="DA45" s="337"/>
      <c r="DB45" s="337"/>
      <c r="DC45" s="337"/>
      <c r="DD45" s="337"/>
      <c r="DE45" s="478"/>
      <c r="DF45" s="478"/>
      <c r="DG45" s="478"/>
      <c r="DH45" s="478"/>
      <c r="DI45" s="478"/>
      <c r="DJ45" s="478"/>
      <c r="DK45" s="478"/>
      <c r="DL45" s="478"/>
      <c r="DM45" s="478"/>
      <c r="DN45" s="478"/>
      <c r="DO45" s="478"/>
      <c r="DP45" s="478"/>
      <c r="DQ45" s="478"/>
      <c r="DR45" s="478"/>
      <c r="DS45" s="478"/>
      <c r="DT45" s="478"/>
      <c r="DU45" s="478"/>
      <c r="DV45" s="478"/>
      <c r="DW45" s="478"/>
      <c r="DX45" s="478"/>
      <c r="DY45" s="478"/>
      <c r="DZ45" s="478"/>
      <c r="EA45" s="478"/>
      <c r="EB45" s="478"/>
      <c r="EC45" s="478"/>
      <c r="ED45" s="478"/>
      <c r="EE45" s="478"/>
      <c r="EF45" s="478"/>
      <c r="EG45" s="478"/>
      <c r="EH45" s="478"/>
      <c r="EI45" s="478"/>
      <c r="EJ45" s="478"/>
      <c r="EK45" s="478"/>
      <c r="EL45" s="478"/>
    </row>
    <row r="46" spans="1:142" ht="15">
      <c r="A46" s="478"/>
      <c r="B46" s="478"/>
      <c r="C46" s="478"/>
      <c r="D46" s="478"/>
      <c r="E46" s="478"/>
      <c r="F46" s="478"/>
      <c r="G46" s="478"/>
      <c r="H46" s="478"/>
      <c r="I46" s="478"/>
      <c r="J46" s="478"/>
      <c r="K46" s="478"/>
      <c r="L46" s="478"/>
      <c r="M46" s="478"/>
      <c r="N46" s="478"/>
      <c r="O46" s="478"/>
      <c r="P46" s="478"/>
      <c r="Q46" s="478"/>
      <c r="R46" s="478"/>
      <c r="S46" s="478"/>
      <c r="T46" s="478"/>
      <c r="U46" s="478"/>
      <c r="V46" s="478"/>
      <c r="W46" s="478"/>
      <c r="X46" s="478"/>
      <c r="Y46" s="478"/>
      <c r="Z46" s="478"/>
      <c r="AA46" s="478"/>
      <c r="AB46" s="478"/>
      <c r="AC46" s="478"/>
      <c r="AD46" s="478"/>
      <c r="AE46" s="478"/>
      <c r="AF46" s="478"/>
      <c r="AG46" s="478"/>
      <c r="AH46" s="478"/>
      <c r="AI46" s="478"/>
      <c r="AJ46" s="478"/>
      <c r="AK46" s="478"/>
      <c r="AL46" s="478"/>
      <c r="AM46" s="478"/>
      <c r="AN46" s="478"/>
      <c r="AO46" s="478"/>
      <c r="AP46" s="478"/>
      <c r="AQ46" s="478"/>
      <c r="AR46" s="478"/>
      <c r="AS46" s="478"/>
      <c r="AT46" s="478"/>
      <c r="AU46" s="478"/>
      <c r="AV46" s="478"/>
      <c r="AW46" s="478"/>
      <c r="AX46" s="478"/>
      <c r="AY46" s="478"/>
      <c r="AZ46" s="478"/>
      <c r="BA46" s="478"/>
      <c r="BB46" s="478"/>
      <c r="BC46" s="478"/>
      <c r="BD46" s="478"/>
      <c r="BE46" s="478"/>
      <c r="BF46" s="478"/>
      <c r="BG46" s="478"/>
      <c r="BH46" s="478"/>
      <c r="BI46" s="478"/>
      <c r="BJ46" s="478"/>
      <c r="BK46" s="478"/>
      <c r="BL46" s="478"/>
      <c r="BM46" s="478"/>
      <c r="BN46" s="478"/>
      <c r="BO46" s="478"/>
      <c r="BP46" s="478"/>
      <c r="BQ46" s="478"/>
      <c r="BR46" s="478"/>
      <c r="BS46" s="478"/>
      <c r="BT46" s="478"/>
      <c r="BU46" s="478"/>
      <c r="BV46" s="478"/>
      <c r="BW46" s="478"/>
      <c r="BX46" s="478"/>
      <c r="BY46" s="478"/>
      <c r="BZ46" s="478"/>
      <c r="CA46" s="478"/>
      <c r="CB46" s="478"/>
      <c r="CC46" s="478"/>
      <c r="CD46" s="478"/>
      <c r="CE46" s="478"/>
      <c r="CF46" s="478"/>
      <c r="CG46" s="478"/>
      <c r="CH46" s="478"/>
      <c r="CI46" s="478"/>
      <c r="CJ46" s="337"/>
      <c r="CK46" s="337"/>
      <c r="CL46" s="337"/>
      <c r="CM46" s="337"/>
      <c r="CN46" s="337"/>
      <c r="CO46" s="337"/>
      <c r="CP46" s="337"/>
      <c r="CQ46" s="337"/>
      <c r="CR46" s="337"/>
      <c r="CS46" s="337"/>
      <c r="CT46" s="337"/>
      <c r="CU46" s="337"/>
      <c r="CV46" s="337"/>
      <c r="CW46" s="337"/>
      <c r="CX46" s="337"/>
      <c r="CY46" s="337"/>
      <c r="CZ46" s="337"/>
      <c r="DA46" s="337"/>
      <c r="DB46" s="337"/>
      <c r="DC46" s="337"/>
      <c r="DD46" s="337"/>
      <c r="DE46" s="478"/>
      <c r="DF46" s="478"/>
      <c r="DG46" s="478"/>
      <c r="DH46" s="478"/>
      <c r="DI46" s="478"/>
      <c r="DJ46" s="478"/>
      <c r="DK46" s="478"/>
      <c r="DL46" s="478"/>
      <c r="DM46" s="478"/>
      <c r="DN46" s="478"/>
      <c r="DO46" s="478"/>
      <c r="DP46" s="478"/>
      <c r="DQ46" s="478"/>
      <c r="DR46" s="478"/>
      <c r="DS46" s="478"/>
      <c r="DT46" s="478"/>
      <c r="DU46" s="478"/>
      <c r="DV46" s="478"/>
      <c r="DW46" s="478"/>
      <c r="DX46" s="478"/>
      <c r="DY46" s="478"/>
      <c r="DZ46" s="478"/>
      <c r="EA46" s="478"/>
      <c r="EB46" s="478"/>
      <c r="EC46" s="478"/>
      <c r="ED46" s="478"/>
      <c r="EE46" s="478"/>
      <c r="EF46" s="478"/>
      <c r="EG46" s="478"/>
      <c r="EH46" s="478"/>
      <c r="EI46" s="478"/>
      <c r="EJ46" s="478"/>
      <c r="EK46" s="478"/>
      <c r="EL46" s="478"/>
    </row>
    <row r="47" spans="1:142" ht="15">
      <c r="A47" s="336" t="s">
        <v>1082</v>
      </c>
      <c r="B47" s="478"/>
      <c r="C47" s="478"/>
      <c r="D47" s="478"/>
      <c r="E47" s="478"/>
      <c r="F47" s="478"/>
      <c r="G47" s="478"/>
      <c r="H47" s="478"/>
      <c r="I47" s="478"/>
      <c r="J47" s="478"/>
      <c r="K47" s="478"/>
      <c r="L47" s="478"/>
      <c r="M47" s="478"/>
      <c r="N47" s="478"/>
      <c r="O47" s="478"/>
      <c r="P47" s="478"/>
      <c r="Q47" s="478"/>
      <c r="R47" s="478"/>
      <c r="S47" s="478"/>
      <c r="T47" s="478"/>
      <c r="U47" s="478"/>
      <c r="V47" s="478"/>
      <c r="W47" s="478"/>
      <c r="X47" s="478"/>
      <c r="Y47" s="478"/>
      <c r="Z47" s="478"/>
      <c r="AA47" s="478"/>
      <c r="AB47" s="478"/>
      <c r="AC47" s="478"/>
      <c r="AD47" s="478"/>
      <c r="AE47" s="478"/>
      <c r="AF47" s="478"/>
      <c r="AG47" s="478"/>
      <c r="AH47" s="478"/>
      <c r="AI47" s="478"/>
      <c r="AJ47" s="478"/>
      <c r="AK47" s="478"/>
      <c r="AL47" s="478"/>
      <c r="AM47" s="478"/>
      <c r="AN47" s="478"/>
      <c r="AO47" s="478"/>
      <c r="AP47" s="478"/>
      <c r="AQ47" s="478"/>
      <c r="AR47" s="478"/>
      <c r="AS47" s="478"/>
      <c r="AT47" s="478"/>
      <c r="AU47" s="478"/>
      <c r="AV47" s="478"/>
      <c r="AW47" s="478"/>
      <c r="AX47" s="478"/>
      <c r="AY47" s="478"/>
      <c r="AZ47" s="478"/>
      <c r="BA47" s="478"/>
      <c r="BB47" s="478"/>
      <c r="BC47" s="478"/>
      <c r="BD47" s="478"/>
      <c r="BE47" s="478"/>
      <c r="BF47" s="478"/>
      <c r="BG47" s="478"/>
      <c r="BH47" s="478"/>
      <c r="BI47" s="478"/>
      <c r="BJ47" s="478"/>
      <c r="BK47" s="478"/>
      <c r="BL47" s="478"/>
      <c r="BM47" s="478"/>
      <c r="BN47" s="478"/>
      <c r="BO47" s="478"/>
      <c r="BP47" s="478"/>
      <c r="BQ47" s="478"/>
      <c r="BR47" s="478"/>
      <c r="BS47" s="478"/>
      <c r="BT47" s="478"/>
      <c r="BU47" s="478"/>
      <c r="BV47" s="478"/>
      <c r="BW47" s="478"/>
      <c r="BX47" s="478"/>
      <c r="BY47" s="478"/>
      <c r="BZ47" s="478"/>
      <c r="CA47" s="478"/>
      <c r="CB47" s="478"/>
      <c r="CC47" s="478"/>
      <c r="CD47" s="478"/>
      <c r="CE47" s="478"/>
      <c r="CF47" s="478"/>
      <c r="CG47" s="478"/>
      <c r="CH47" s="478"/>
      <c r="CI47" s="478"/>
      <c r="CJ47" s="337"/>
      <c r="CK47" s="337"/>
      <c r="CL47" s="337"/>
      <c r="CM47" s="337"/>
      <c r="CN47" s="337"/>
      <c r="CO47" s="337"/>
      <c r="CP47" s="337"/>
      <c r="CQ47" s="337"/>
      <c r="CR47" s="337"/>
      <c r="CS47" s="337"/>
      <c r="CT47" s="337"/>
      <c r="CU47" s="337"/>
      <c r="CV47" s="337"/>
      <c r="CW47" s="337"/>
      <c r="CX47" s="337"/>
      <c r="CY47" s="337"/>
      <c r="CZ47" s="337"/>
      <c r="DA47" s="337"/>
      <c r="DB47" s="337"/>
      <c r="DC47" s="337"/>
      <c r="DD47" s="337"/>
      <c r="DE47" s="478"/>
      <c r="DF47" s="478"/>
      <c r="DG47" s="478"/>
      <c r="DH47" s="478"/>
      <c r="DI47" s="478"/>
      <c r="DJ47" s="478"/>
      <c r="DK47" s="478"/>
      <c r="DL47" s="478"/>
      <c r="DM47" s="478"/>
      <c r="DN47" s="478"/>
      <c r="DO47" s="478"/>
      <c r="DP47" s="478"/>
      <c r="DQ47" s="478"/>
      <c r="DR47" s="478"/>
      <c r="DS47" s="478"/>
      <c r="DT47" s="478"/>
      <c r="DU47" s="478"/>
      <c r="DV47" s="478"/>
      <c r="DW47" s="478"/>
      <c r="DX47" s="478"/>
      <c r="DY47" s="478"/>
      <c r="DZ47" s="478"/>
      <c r="EA47" s="478"/>
      <c r="EB47" s="478"/>
      <c r="EC47" s="478"/>
      <c r="ED47" s="478"/>
      <c r="EE47" s="478"/>
      <c r="EF47" s="478"/>
      <c r="EG47" s="478"/>
      <c r="EH47" s="478"/>
      <c r="EI47" s="478"/>
      <c r="EJ47" s="478"/>
      <c r="EK47" s="478"/>
      <c r="EL47" s="478"/>
    </row>
    <row r="48" spans="1:142" ht="15">
      <c r="A48" s="345" t="s">
        <v>1083</v>
      </c>
      <c r="B48" s="478"/>
      <c r="C48" s="478"/>
      <c r="D48" s="478"/>
      <c r="E48" s="478"/>
      <c r="F48" s="478"/>
      <c r="G48" s="478"/>
      <c r="H48" s="478"/>
      <c r="I48" s="478"/>
      <c r="J48" s="478"/>
      <c r="K48" s="478"/>
      <c r="L48" s="478"/>
      <c r="M48" s="478"/>
      <c r="N48" s="478"/>
      <c r="O48" s="478"/>
      <c r="P48" s="478"/>
      <c r="Q48" s="478"/>
      <c r="R48" s="478"/>
      <c r="S48" s="478"/>
      <c r="T48" s="478"/>
      <c r="U48" s="478"/>
      <c r="V48" s="478"/>
      <c r="W48" s="478"/>
      <c r="X48" s="478"/>
      <c r="Y48" s="478"/>
      <c r="Z48" s="478"/>
      <c r="AA48" s="478"/>
      <c r="AB48" s="478"/>
      <c r="AC48" s="478"/>
      <c r="AD48" s="478"/>
      <c r="AE48" s="478"/>
      <c r="AF48" s="478"/>
      <c r="AG48" s="478"/>
      <c r="AH48" s="478"/>
      <c r="AI48" s="478"/>
      <c r="AJ48" s="478"/>
      <c r="AK48" s="478"/>
      <c r="AL48" s="478"/>
      <c r="AM48" s="478"/>
      <c r="AN48" s="478"/>
      <c r="AO48" s="478"/>
      <c r="AP48" s="478"/>
      <c r="AQ48" s="478"/>
      <c r="AR48" s="478"/>
      <c r="AS48" s="478"/>
      <c r="AT48" s="478"/>
      <c r="AU48" s="478"/>
      <c r="AV48" s="478"/>
      <c r="AW48" s="478"/>
      <c r="AX48" s="478"/>
      <c r="AY48" s="478"/>
      <c r="AZ48" s="478"/>
      <c r="BA48" s="478"/>
      <c r="BB48" s="478"/>
      <c r="BC48" s="478"/>
      <c r="BD48" s="478"/>
      <c r="BE48" s="478"/>
      <c r="BF48" s="478"/>
      <c r="BG48" s="478"/>
      <c r="BH48" s="478"/>
      <c r="BI48" s="478"/>
      <c r="BJ48" s="478"/>
      <c r="BK48" s="478"/>
      <c r="BL48" s="478"/>
      <c r="BM48" s="478"/>
      <c r="BN48" s="478"/>
      <c r="BO48" s="478"/>
      <c r="BP48" s="478"/>
      <c r="BQ48" s="478"/>
      <c r="BR48" s="478"/>
      <c r="BS48" s="478"/>
      <c r="BT48" s="478"/>
      <c r="BU48" s="478"/>
      <c r="BV48" s="478"/>
      <c r="BW48" s="478"/>
      <c r="BX48" s="478"/>
      <c r="BY48" s="478"/>
      <c r="BZ48" s="478"/>
      <c r="CA48" s="478"/>
      <c r="CB48" s="478"/>
      <c r="CC48" s="478"/>
      <c r="CD48" s="478"/>
      <c r="CE48" s="478"/>
      <c r="CF48" s="478"/>
      <c r="CG48" s="478"/>
      <c r="CH48" s="478"/>
      <c r="CI48" s="478"/>
      <c r="CJ48" s="337"/>
      <c r="CK48" s="337"/>
      <c r="CL48" s="337"/>
      <c r="CM48" s="337"/>
      <c r="CN48" s="337"/>
      <c r="CO48" s="337"/>
      <c r="CP48" s="337"/>
      <c r="CQ48" s="337"/>
      <c r="CR48" s="337"/>
      <c r="CS48" s="337"/>
      <c r="CT48" s="337"/>
      <c r="CU48" s="337"/>
      <c r="CV48" s="337"/>
      <c r="CW48" s="337"/>
      <c r="CX48" s="337"/>
      <c r="CY48" s="337"/>
      <c r="CZ48" s="337"/>
      <c r="DA48" s="337"/>
      <c r="DB48" s="337"/>
      <c r="DC48" s="337"/>
      <c r="DD48" s="337"/>
      <c r="DE48" s="478"/>
      <c r="DF48" s="478"/>
      <c r="DG48" s="478"/>
      <c r="DH48" s="478"/>
      <c r="DI48" s="478"/>
      <c r="DJ48" s="478"/>
      <c r="DK48" s="478"/>
      <c r="DL48" s="478"/>
      <c r="DM48" s="478"/>
      <c r="DN48" s="478"/>
      <c r="DO48" s="478"/>
      <c r="DP48" s="478"/>
      <c r="DQ48" s="478"/>
      <c r="DR48" s="478"/>
      <c r="DS48" s="478"/>
      <c r="DT48" s="478"/>
      <c r="DU48" s="478"/>
      <c r="DV48" s="478"/>
      <c r="DW48" s="478"/>
      <c r="DX48" s="478"/>
      <c r="DY48" s="478"/>
      <c r="DZ48" s="478"/>
      <c r="EA48" s="478"/>
      <c r="EB48" s="478"/>
      <c r="EC48" s="478"/>
      <c r="ED48" s="478"/>
      <c r="EE48" s="478"/>
      <c r="EF48" s="478"/>
      <c r="EG48" s="478"/>
      <c r="EH48" s="478"/>
      <c r="EI48" s="478"/>
      <c r="EJ48" s="478"/>
      <c r="EK48" s="478"/>
      <c r="EL48" s="478"/>
    </row>
    <row r="49" spans="1:142" ht="15">
      <c r="A49" s="345" t="s">
        <v>935</v>
      </c>
      <c r="B49" s="478"/>
      <c r="C49" s="478"/>
      <c r="D49" s="478"/>
      <c r="E49" s="478"/>
      <c r="F49" s="478"/>
      <c r="G49" s="478"/>
      <c r="H49" s="478"/>
      <c r="I49" s="478"/>
      <c r="J49" s="478"/>
      <c r="K49" s="478"/>
      <c r="L49" s="478"/>
      <c r="M49" s="478"/>
      <c r="N49" s="478"/>
      <c r="O49" s="478"/>
      <c r="P49" s="478"/>
      <c r="Q49" s="478"/>
      <c r="R49" s="478"/>
      <c r="S49" s="478"/>
      <c r="T49" s="478"/>
      <c r="U49" s="478"/>
      <c r="V49" s="478"/>
      <c r="W49" s="478"/>
      <c r="X49" s="478"/>
      <c r="Y49" s="478"/>
      <c r="Z49" s="478"/>
      <c r="AA49" s="478"/>
      <c r="AB49" s="478"/>
      <c r="AC49" s="478"/>
      <c r="AD49" s="478"/>
      <c r="AE49" s="478"/>
      <c r="AF49" s="478"/>
      <c r="AG49" s="478"/>
      <c r="AH49" s="478"/>
      <c r="AI49" s="478"/>
      <c r="AJ49" s="478"/>
      <c r="AK49" s="478"/>
      <c r="AL49" s="478"/>
      <c r="AM49" s="478"/>
      <c r="AN49" s="478"/>
      <c r="AO49" s="478"/>
      <c r="AP49" s="478"/>
      <c r="AQ49" s="478"/>
      <c r="AR49" s="478"/>
      <c r="AS49" s="478"/>
      <c r="AT49" s="478"/>
      <c r="AU49" s="478"/>
      <c r="AV49" s="478"/>
      <c r="AW49" s="478"/>
      <c r="AX49" s="478"/>
      <c r="AY49" s="478"/>
      <c r="AZ49" s="478"/>
      <c r="BA49" s="478"/>
      <c r="BB49" s="478"/>
      <c r="BC49" s="478"/>
      <c r="BD49" s="478"/>
      <c r="BE49" s="478"/>
      <c r="BF49" s="478"/>
      <c r="BG49" s="478"/>
      <c r="BH49" s="478"/>
      <c r="BI49" s="478"/>
      <c r="BJ49" s="478"/>
      <c r="BK49" s="478"/>
      <c r="BL49" s="478"/>
      <c r="BM49" s="478"/>
      <c r="BN49" s="478"/>
      <c r="BO49" s="478"/>
      <c r="BP49" s="478"/>
      <c r="BQ49" s="478"/>
      <c r="BR49" s="478"/>
      <c r="BS49" s="478"/>
      <c r="BT49" s="478"/>
      <c r="BU49" s="478"/>
      <c r="BV49" s="478"/>
      <c r="BW49" s="478"/>
      <c r="BX49" s="478"/>
      <c r="BY49" s="478"/>
      <c r="BZ49" s="478"/>
      <c r="CA49" s="478"/>
      <c r="CB49" s="478"/>
      <c r="CC49" s="478"/>
      <c r="CD49" s="478"/>
      <c r="CE49" s="478"/>
      <c r="CF49" s="478"/>
      <c r="CG49" s="478"/>
      <c r="CH49" s="478"/>
      <c r="CI49" s="478"/>
      <c r="CJ49" s="337"/>
      <c r="CK49" s="337"/>
      <c r="CL49" s="337"/>
      <c r="CM49" s="337"/>
      <c r="CN49" s="337"/>
      <c r="CO49" s="337"/>
      <c r="CP49" s="337"/>
      <c r="CQ49" s="337"/>
      <c r="CR49" s="337"/>
      <c r="CS49" s="337"/>
      <c r="CT49" s="337"/>
      <c r="CU49" s="337"/>
      <c r="CV49" s="337"/>
      <c r="CW49" s="337"/>
      <c r="CX49" s="337"/>
      <c r="CY49" s="337"/>
      <c r="CZ49" s="337"/>
      <c r="DA49" s="337"/>
      <c r="DB49" s="337"/>
      <c r="DC49" s="337"/>
      <c r="DD49" s="337"/>
      <c r="DE49" s="478"/>
      <c r="DF49" s="478"/>
      <c r="DG49" s="478"/>
      <c r="DH49" s="478"/>
      <c r="DI49" s="478"/>
      <c r="DJ49" s="478"/>
      <c r="DK49" s="478"/>
      <c r="DL49" s="478"/>
      <c r="DM49" s="478"/>
      <c r="DN49" s="478"/>
      <c r="DO49" s="478"/>
      <c r="DP49" s="478"/>
      <c r="DQ49" s="478"/>
      <c r="DR49" s="478"/>
      <c r="DS49" s="478"/>
      <c r="DT49" s="478"/>
      <c r="DU49" s="478"/>
      <c r="DV49" s="478"/>
      <c r="DW49" s="478"/>
      <c r="DX49" s="478"/>
      <c r="DY49" s="478"/>
      <c r="DZ49" s="478"/>
      <c r="EA49" s="478"/>
      <c r="EB49" s="478"/>
      <c r="EC49" s="478"/>
      <c r="ED49" s="478"/>
      <c r="EE49" s="478"/>
      <c r="EF49" s="478"/>
      <c r="EG49" s="478"/>
      <c r="EH49" s="478"/>
      <c r="EI49" s="478"/>
      <c r="EJ49" s="478"/>
      <c r="EK49" s="478"/>
      <c r="EL49" s="478"/>
    </row>
    <row r="50" spans="1:142" ht="15">
      <c r="A50" s="336"/>
      <c r="B50" s="478"/>
      <c r="C50" s="478"/>
      <c r="D50" s="478"/>
      <c r="E50" s="478"/>
      <c r="F50" s="478"/>
      <c r="G50" s="478"/>
      <c r="H50" s="478"/>
      <c r="I50" s="478"/>
      <c r="J50" s="478"/>
      <c r="K50" s="478"/>
      <c r="L50" s="478"/>
      <c r="M50" s="478"/>
      <c r="N50" s="478"/>
      <c r="O50" s="478"/>
      <c r="P50" s="478"/>
      <c r="Q50" s="478"/>
      <c r="R50" s="478"/>
      <c r="S50" s="478"/>
      <c r="T50" s="478"/>
      <c r="U50" s="478"/>
      <c r="V50" s="478"/>
      <c r="W50" s="478"/>
      <c r="X50" s="478"/>
      <c r="Y50" s="478"/>
      <c r="Z50" s="478"/>
      <c r="AA50" s="478"/>
      <c r="AB50" s="478"/>
      <c r="AC50" s="478"/>
      <c r="AD50" s="478"/>
      <c r="AE50" s="478"/>
      <c r="AF50" s="478"/>
      <c r="AG50" s="478"/>
      <c r="AH50" s="478"/>
      <c r="AI50" s="478"/>
      <c r="AJ50" s="478"/>
      <c r="AK50" s="478"/>
      <c r="AL50" s="478"/>
      <c r="AM50" s="478"/>
      <c r="AN50" s="478"/>
      <c r="AO50" s="478"/>
      <c r="AP50" s="478"/>
      <c r="AQ50" s="478"/>
      <c r="AR50" s="478"/>
      <c r="AS50" s="478"/>
      <c r="AT50" s="478"/>
      <c r="AU50" s="478"/>
      <c r="AV50" s="478"/>
      <c r="AW50" s="478"/>
      <c r="AX50" s="478"/>
      <c r="AY50" s="478"/>
      <c r="AZ50" s="478"/>
      <c r="BA50" s="478"/>
      <c r="BB50" s="478"/>
      <c r="BC50" s="478"/>
      <c r="BD50" s="478"/>
      <c r="BE50" s="478"/>
      <c r="BF50" s="478"/>
      <c r="BG50" s="478"/>
      <c r="BH50" s="478"/>
      <c r="BI50" s="478"/>
      <c r="BJ50" s="478"/>
      <c r="BK50" s="478"/>
      <c r="BL50" s="478"/>
      <c r="BM50" s="478"/>
      <c r="BN50" s="478"/>
      <c r="BO50" s="478"/>
      <c r="BP50" s="478"/>
      <c r="BQ50" s="478"/>
      <c r="BR50" s="478"/>
      <c r="BS50" s="478"/>
      <c r="BT50" s="478"/>
      <c r="BU50" s="478"/>
      <c r="BV50" s="478"/>
      <c r="BW50" s="478"/>
      <c r="BX50" s="478"/>
      <c r="BY50" s="478"/>
      <c r="BZ50" s="478"/>
      <c r="CA50" s="478"/>
      <c r="CB50" s="478"/>
      <c r="CC50" s="478"/>
      <c r="CD50" s="478"/>
      <c r="CE50" s="478"/>
      <c r="CF50" s="478"/>
      <c r="CG50" s="478"/>
      <c r="CH50" s="478"/>
      <c r="CI50" s="478"/>
      <c r="CJ50" s="337"/>
      <c r="CK50" s="337"/>
      <c r="CL50" s="337"/>
      <c r="CM50" s="337"/>
      <c r="CN50" s="337"/>
      <c r="CO50" s="337"/>
      <c r="CP50" s="337"/>
      <c r="CQ50" s="337"/>
      <c r="CR50" s="337"/>
      <c r="CS50" s="337"/>
      <c r="CT50" s="337"/>
      <c r="CU50" s="337"/>
      <c r="CV50" s="337"/>
      <c r="CW50" s="337"/>
      <c r="CX50" s="337"/>
      <c r="CY50" s="337"/>
      <c r="CZ50" s="337"/>
      <c r="DA50" s="337"/>
      <c r="DB50" s="337"/>
      <c r="DC50" s="337"/>
      <c r="DD50" s="337"/>
      <c r="DE50" s="478"/>
      <c r="DF50" s="478"/>
      <c r="DG50" s="478"/>
      <c r="DH50" s="478"/>
      <c r="DI50" s="478"/>
      <c r="DJ50" s="478"/>
      <c r="DK50" s="478"/>
      <c r="DL50" s="478"/>
      <c r="DM50" s="478"/>
      <c r="DN50" s="478"/>
      <c r="DO50" s="478"/>
      <c r="DP50" s="478"/>
      <c r="DQ50" s="478"/>
      <c r="DR50" s="478"/>
      <c r="DS50" s="478"/>
      <c r="DT50" s="478"/>
      <c r="DU50" s="478"/>
      <c r="DV50" s="478"/>
      <c r="DW50" s="478"/>
      <c r="DX50" s="478"/>
      <c r="DY50" s="478"/>
      <c r="DZ50" s="478"/>
      <c r="EA50" s="478"/>
      <c r="EB50" s="478"/>
      <c r="EC50" s="478"/>
      <c r="ED50" s="478"/>
      <c r="EE50" s="478"/>
      <c r="EF50" s="478"/>
      <c r="EG50" s="478"/>
      <c r="EH50" s="478"/>
      <c r="EI50" s="478"/>
      <c r="EJ50" s="478"/>
      <c r="EK50" s="478"/>
      <c r="EL50" s="478"/>
    </row>
    <row r="51" spans="1:142" ht="15">
      <c r="A51" s="336" t="s">
        <v>267</v>
      </c>
      <c r="B51" s="478"/>
      <c r="C51" s="478"/>
      <c r="D51" s="478"/>
      <c r="E51" s="478"/>
      <c r="F51" s="478"/>
      <c r="G51" s="478"/>
      <c r="H51" s="478"/>
      <c r="I51" s="478"/>
      <c r="J51" s="478"/>
      <c r="K51" s="478"/>
      <c r="L51" s="478"/>
      <c r="M51" s="478"/>
      <c r="N51" s="478"/>
      <c r="O51" s="478"/>
      <c r="P51" s="478"/>
      <c r="Q51" s="478"/>
      <c r="R51" s="478"/>
      <c r="S51" s="478"/>
      <c r="T51" s="478"/>
      <c r="U51" s="478"/>
      <c r="V51" s="478"/>
      <c r="W51" s="478"/>
      <c r="X51" s="478"/>
      <c r="Y51" s="478"/>
      <c r="Z51" s="478"/>
      <c r="AA51" s="478"/>
      <c r="AB51" s="478"/>
      <c r="AC51" s="478"/>
      <c r="AD51" s="478"/>
      <c r="AE51" s="478"/>
      <c r="AF51" s="478"/>
      <c r="AG51" s="478"/>
      <c r="AH51" s="478"/>
      <c r="AI51" s="478"/>
      <c r="AJ51" s="478"/>
      <c r="AK51" s="478"/>
      <c r="AL51" s="478"/>
      <c r="AM51" s="478"/>
      <c r="AN51" s="478"/>
      <c r="AO51" s="478"/>
      <c r="AP51" s="478"/>
      <c r="AQ51" s="478"/>
      <c r="AR51" s="478"/>
      <c r="AS51" s="478"/>
      <c r="AT51" s="478"/>
      <c r="AU51" s="478"/>
      <c r="AV51" s="478"/>
      <c r="AW51" s="478"/>
      <c r="AX51" s="478"/>
      <c r="AY51" s="478"/>
      <c r="AZ51" s="478"/>
      <c r="BA51" s="478"/>
      <c r="BB51" s="478"/>
      <c r="BC51" s="478"/>
      <c r="BD51" s="478"/>
      <c r="BE51" s="478"/>
      <c r="BF51" s="478"/>
      <c r="BG51" s="478"/>
      <c r="BH51" s="478"/>
      <c r="BI51" s="478"/>
      <c r="BJ51" s="478"/>
      <c r="BK51" s="478"/>
      <c r="BL51" s="478"/>
      <c r="BM51" s="478"/>
      <c r="BN51" s="478"/>
      <c r="BO51" s="478"/>
      <c r="BP51" s="478"/>
      <c r="BQ51" s="478"/>
      <c r="BR51" s="478"/>
      <c r="BS51" s="478"/>
      <c r="BT51" s="478"/>
      <c r="BU51" s="478"/>
      <c r="BV51" s="478"/>
      <c r="BW51" s="478"/>
      <c r="BX51" s="478"/>
      <c r="BY51" s="478"/>
      <c r="BZ51" s="478"/>
      <c r="CA51" s="478"/>
      <c r="CB51" s="478"/>
      <c r="CC51" s="478"/>
      <c r="CD51" s="478"/>
      <c r="CE51" s="478"/>
      <c r="CF51" s="478"/>
      <c r="CG51" s="478"/>
      <c r="CH51" s="478"/>
      <c r="CI51" s="478"/>
      <c r="CJ51" s="337"/>
      <c r="CK51" s="337"/>
      <c r="CL51" s="337"/>
      <c r="CM51" s="337"/>
      <c r="CN51" s="337"/>
      <c r="CO51" s="337"/>
      <c r="CP51" s="337"/>
      <c r="CQ51" s="337"/>
      <c r="CR51" s="337"/>
      <c r="CS51" s="337"/>
      <c r="CT51" s="337"/>
      <c r="CU51" s="337"/>
      <c r="CV51" s="337"/>
      <c r="CW51" s="337"/>
      <c r="CX51" s="337"/>
      <c r="CY51" s="337"/>
      <c r="CZ51" s="337"/>
      <c r="DA51" s="337"/>
      <c r="DB51" s="337"/>
      <c r="DC51" s="337"/>
      <c r="DD51" s="337"/>
      <c r="DE51" s="478"/>
      <c r="DF51" s="478"/>
      <c r="DG51" s="478"/>
      <c r="DH51" s="478"/>
      <c r="DI51" s="478"/>
      <c r="DJ51" s="478"/>
      <c r="DK51" s="478"/>
      <c r="DL51" s="478"/>
      <c r="DM51" s="478"/>
      <c r="DN51" s="478"/>
      <c r="DO51" s="478"/>
      <c r="DP51" s="478"/>
      <c r="DQ51" s="478"/>
      <c r="DR51" s="478"/>
      <c r="DS51" s="478"/>
      <c r="DT51" s="478"/>
      <c r="DU51" s="478"/>
      <c r="DV51" s="478"/>
      <c r="DW51" s="478"/>
      <c r="DX51" s="478"/>
      <c r="DY51" s="478"/>
      <c r="DZ51" s="478"/>
      <c r="EA51" s="478"/>
      <c r="EB51" s="478"/>
      <c r="EC51" s="478"/>
      <c r="ED51" s="478"/>
      <c r="EE51" s="478"/>
      <c r="EF51" s="478"/>
      <c r="EG51" s="478"/>
      <c r="EH51" s="478"/>
      <c r="EI51" s="478"/>
      <c r="EJ51" s="478"/>
      <c r="EK51" s="478"/>
      <c r="EL51" s="478"/>
    </row>
    <row r="52" spans="1:142" ht="15">
      <c r="A52" s="478"/>
      <c r="B52" s="478"/>
      <c r="C52" s="478"/>
      <c r="D52" s="478"/>
      <c r="E52" s="478"/>
      <c r="F52" s="478"/>
      <c r="G52" s="478"/>
      <c r="H52" s="478"/>
      <c r="I52" s="478"/>
      <c r="J52" s="478"/>
      <c r="K52" s="478"/>
      <c r="L52" s="478"/>
      <c r="M52" s="478"/>
      <c r="N52" s="478"/>
      <c r="O52" s="478"/>
      <c r="P52" s="478"/>
      <c r="Q52" s="478"/>
      <c r="R52" s="478"/>
      <c r="S52" s="478"/>
      <c r="T52" s="478"/>
      <c r="U52" s="478"/>
      <c r="V52" s="478"/>
      <c r="W52" s="478"/>
      <c r="X52" s="478"/>
      <c r="Y52" s="478"/>
      <c r="Z52" s="478"/>
      <c r="AA52" s="478"/>
      <c r="AB52" s="478"/>
      <c r="AC52" s="478"/>
      <c r="AD52" s="478"/>
      <c r="AE52" s="478"/>
      <c r="AF52" s="478"/>
      <c r="AG52" s="478"/>
      <c r="AH52" s="478"/>
      <c r="AI52" s="478"/>
      <c r="AJ52" s="478"/>
      <c r="AK52" s="478"/>
      <c r="AL52" s="478"/>
      <c r="AM52" s="478"/>
      <c r="AN52" s="478"/>
      <c r="AO52" s="478"/>
      <c r="AP52" s="478"/>
      <c r="AQ52" s="478"/>
      <c r="AR52" s="478"/>
      <c r="AS52" s="478"/>
      <c r="AT52" s="478"/>
      <c r="AU52" s="478"/>
      <c r="AV52" s="478"/>
      <c r="AW52" s="478"/>
      <c r="AX52" s="478"/>
      <c r="AY52" s="478"/>
      <c r="AZ52" s="478"/>
      <c r="BA52" s="478"/>
      <c r="BB52" s="478"/>
      <c r="BC52" s="478"/>
      <c r="BD52" s="478"/>
      <c r="BE52" s="478"/>
      <c r="BF52" s="478"/>
      <c r="BG52" s="478"/>
      <c r="BH52" s="478"/>
      <c r="BI52" s="478"/>
      <c r="BJ52" s="478"/>
      <c r="BK52" s="478"/>
      <c r="BL52" s="478"/>
      <c r="BM52" s="478"/>
      <c r="BN52" s="478"/>
      <c r="BO52" s="478"/>
      <c r="BP52" s="478"/>
      <c r="BQ52" s="478"/>
      <c r="BR52" s="478"/>
      <c r="BS52" s="478"/>
      <c r="BT52" s="478"/>
      <c r="BU52" s="478"/>
      <c r="BV52" s="478"/>
      <c r="BW52" s="478"/>
      <c r="BX52" s="478"/>
      <c r="BY52" s="478"/>
      <c r="BZ52" s="478"/>
      <c r="CA52" s="478"/>
      <c r="CB52" s="478"/>
      <c r="CC52" s="478"/>
      <c r="CD52" s="478"/>
      <c r="CE52" s="478"/>
      <c r="CF52" s="478"/>
      <c r="CG52" s="478"/>
      <c r="CH52" s="478"/>
      <c r="CI52" s="478"/>
      <c r="CJ52" s="337"/>
      <c r="CK52" s="337"/>
      <c r="CL52" s="337"/>
      <c r="CM52" s="337"/>
      <c r="CN52" s="337"/>
      <c r="CO52" s="337"/>
      <c r="CP52" s="337"/>
      <c r="CQ52" s="337"/>
      <c r="CR52" s="337"/>
      <c r="CS52" s="337"/>
      <c r="CT52" s="337"/>
      <c r="CU52" s="337"/>
      <c r="CV52" s="337"/>
      <c r="CW52" s="337"/>
      <c r="CX52" s="337"/>
      <c r="CY52" s="337"/>
      <c r="CZ52" s="337"/>
      <c r="DA52" s="337"/>
      <c r="DB52" s="337"/>
      <c r="DC52" s="337"/>
      <c r="DD52" s="337"/>
      <c r="DE52" s="478"/>
      <c r="DF52" s="478"/>
      <c r="DG52" s="478"/>
      <c r="DH52" s="478"/>
      <c r="DI52" s="478"/>
      <c r="DJ52" s="478"/>
      <c r="DK52" s="478"/>
      <c r="DL52" s="478"/>
      <c r="DM52" s="478"/>
      <c r="DN52" s="478"/>
      <c r="DO52" s="478"/>
      <c r="DP52" s="478"/>
      <c r="DQ52" s="478"/>
      <c r="DR52" s="478"/>
      <c r="DS52" s="478"/>
      <c r="DT52" s="478"/>
      <c r="DU52" s="478"/>
      <c r="DV52" s="478"/>
      <c r="DW52" s="478"/>
      <c r="DX52" s="478"/>
      <c r="DY52" s="478"/>
      <c r="DZ52" s="478"/>
      <c r="EA52" s="478"/>
      <c r="EB52" s="478"/>
      <c r="EC52" s="478"/>
      <c r="ED52" s="478"/>
      <c r="EE52" s="478"/>
      <c r="EF52" s="478"/>
      <c r="EG52" s="478"/>
      <c r="EH52" s="478"/>
      <c r="EI52" s="478"/>
      <c r="EJ52" s="478"/>
      <c r="EK52" s="478"/>
      <c r="EL52" s="478"/>
    </row>
    <row r="53" spans="1:142" ht="15">
      <c r="A53" s="478" t="s">
        <v>457</v>
      </c>
      <c r="B53" s="478"/>
      <c r="C53" s="478"/>
      <c r="D53" s="478"/>
      <c r="E53" s="478"/>
      <c r="F53" s="478"/>
      <c r="G53" s="478"/>
      <c r="H53" s="478"/>
      <c r="I53" s="478"/>
      <c r="J53" s="478"/>
      <c r="K53" s="478"/>
      <c r="L53" s="478"/>
      <c r="M53" s="478"/>
      <c r="N53" s="478"/>
      <c r="O53" s="478"/>
      <c r="P53" s="478"/>
      <c r="Q53" s="478"/>
      <c r="R53" s="478"/>
      <c r="S53" s="478"/>
      <c r="T53" s="478"/>
      <c r="U53" s="478"/>
      <c r="V53" s="478"/>
      <c r="W53" s="478"/>
      <c r="X53" s="478"/>
      <c r="Y53" s="478"/>
      <c r="Z53" s="478"/>
      <c r="AA53" s="478"/>
      <c r="AB53" s="478"/>
      <c r="AC53" s="478"/>
      <c r="AD53" s="478"/>
      <c r="AE53" s="478"/>
      <c r="AF53" s="478"/>
      <c r="AG53" s="478"/>
      <c r="AH53" s="478"/>
      <c r="AI53" s="478"/>
      <c r="AJ53" s="478"/>
      <c r="AK53" s="478"/>
      <c r="AL53" s="478"/>
      <c r="AM53" s="478"/>
      <c r="AN53" s="478"/>
      <c r="AO53" s="478"/>
      <c r="AP53" s="478"/>
      <c r="AQ53" s="478"/>
      <c r="AR53" s="478"/>
      <c r="AS53" s="478"/>
      <c r="AT53" s="478"/>
      <c r="AU53" s="478"/>
      <c r="AV53" s="478"/>
      <c r="AW53" s="478"/>
      <c r="AX53" s="478"/>
      <c r="AY53" s="478"/>
      <c r="AZ53" s="478"/>
      <c r="BA53" s="478"/>
      <c r="BB53" s="478"/>
      <c r="BC53" s="478"/>
      <c r="BD53" s="478"/>
      <c r="BE53" s="478"/>
      <c r="BF53" s="478"/>
      <c r="BG53" s="478"/>
      <c r="BH53" s="478"/>
      <c r="BI53" s="478"/>
      <c r="BJ53" s="478"/>
      <c r="BK53" s="478"/>
      <c r="BL53" s="478"/>
      <c r="BM53" s="478"/>
      <c r="BN53" s="478"/>
      <c r="BO53" s="478"/>
      <c r="BP53" s="478"/>
      <c r="BQ53" s="478"/>
      <c r="BR53" s="478"/>
      <c r="BS53" s="478"/>
      <c r="BT53" s="478"/>
      <c r="BU53" s="478"/>
      <c r="BV53" s="478"/>
      <c r="BW53" s="478"/>
      <c r="BX53" s="478"/>
      <c r="BY53" s="478"/>
      <c r="BZ53" s="478"/>
      <c r="CA53" s="478"/>
      <c r="CB53" s="478"/>
      <c r="CC53" s="478"/>
      <c r="CD53" s="478"/>
      <c r="CE53" s="478"/>
      <c r="CF53" s="478"/>
      <c r="CG53" s="478"/>
      <c r="CH53" s="478"/>
      <c r="CI53" s="478"/>
      <c r="CJ53" s="337"/>
      <c r="CK53" s="337"/>
      <c r="CL53" s="337"/>
      <c r="CM53" s="337"/>
      <c r="CN53" s="337"/>
      <c r="CO53" s="337"/>
      <c r="CP53" s="337"/>
      <c r="CQ53" s="337"/>
      <c r="CR53" s="337"/>
      <c r="CS53" s="337"/>
      <c r="CT53" s="337"/>
      <c r="CU53" s="337"/>
      <c r="CV53" s="337"/>
      <c r="CW53" s="337"/>
      <c r="CX53" s="337"/>
      <c r="CY53" s="337"/>
      <c r="CZ53" s="337"/>
      <c r="DA53" s="337"/>
      <c r="DB53" s="337"/>
      <c r="DC53" s="337"/>
      <c r="DD53" s="337"/>
      <c r="DE53" s="478"/>
      <c r="DF53" s="478"/>
      <c r="DG53" s="478"/>
      <c r="DH53" s="478"/>
      <c r="DI53" s="478"/>
      <c r="DJ53" s="478"/>
      <c r="DK53" s="478"/>
      <c r="DL53" s="478"/>
      <c r="DM53" s="478"/>
      <c r="DN53" s="478"/>
      <c r="DO53" s="478"/>
      <c r="DP53" s="478"/>
      <c r="DQ53" s="478"/>
      <c r="DR53" s="478"/>
      <c r="DS53" s="478"/>
      <c r="DT53" s="478"/>
      <c r="DU53" s="478"/>
      <c r="DV53" s="478"/>
      <c r="DW53" s="478"/>
      <c r="DX53" s="478"/>
      <c r="DY53" s="478"/>
      <c r="DZ53" s="478"/>
      <c r="EA53" s="478"/>
      <c r="EB53" s="478"/>
      <c r="EC53" s="478"/>
      <c r="ED53" s="478"/>
      <c r="EE53" s="478"/>
      <c r="EF53" s="478"/>
      <c r="EG53" s="478"/>
      <c r="EH53" s="478"/>
      <c r="EI53" s="478"/>
      <c r="EJ53" s="478"/>
      <c r="EK53" s="478"/>
      <c r="EL53" s="478"/>
    </row>
    <row r="54" spans="1:142" ht="15">
      <c r="A54" s="478"/>
      <c r="B54" s="478"/>
      <c r="C54" s="478"/>
      <c r="D54" s="478"/>
      <c r="E54" s="478"/>
      <c r="F54" s="478"/>
      <c r="G54" s="478"/>
      <c r="H54" s="478"/>
      <c r="I54" s="478"/>
      <c r="J54" s="478"/>
      <c r="K54" s="478"/>
      <c r="L54" s="478"/>
      <c r="M54" s="478"/>
      <c r="N54" s="478"/>
      <c r="O54" s="478"/>
      <c r="P54" s="478"/>
      <c r="Q54" s="478"/>
      <c r="R54" s="478"/>
      <c r="S54" s="478"/>
      <c r="T54" s="478"/>
      <c r="U54" s="478"/>
      <c r="V54" s="478"/>
      <c r="W54" s="478"/>
      <c r="X54" s="478"/>
      <c r="Y54" s="478"/>
      <c r="Z54" s="478"/>
      <c r="AA54" s="478"/>
      <c r="AB54" s="478"/>
      <c r="AC54" s="478"/>
      <c r="AD54" s="478"/>
      <c r="AE54" s="478"/>
      <c r="AF54" s="478"/>
      <c r="AG54" s="478"/>
      <c r="AH54" s="478"/>
      <c r="AI54" s="478"/>
      <c r="AJ54" s="478"/>
      <c r="AK54" s="478"/>
      <c r="AL54" s="478"/>
      <c r="AM54" s="478"/>
      <c r="AN54" s="478"/>
      <c r="AO54" s="478"/>
      <c r="AP54" s="478"/>
      <c r="AQ54" s="478"/>
      <c r="AR54" s="478"/>
      <c r="AS54" s="478"/>
      <c r="AT54" s="478"/>
      <c r="AU54" s="478"/>
      <c r="AV54" s="478"/>
      <c r="AW54" s="478"/>
      <c r="AX54" s="478"/>
      <c r="AY54" s="478"/>
      <c r="AZ54" s="478"/>
      <c r="BA54" s="478"/>
      <c r="BB54" s="478"/>
      <c r="BC54" s="478"/>
      <c r="BD54" s="478"/>
      <c r="BE54" s="478"/>
      <c r="BF54" s="478"/>
      <c r="BG54" s="478"/>
      <c r="BH54" s="478"/>
      <c r="BI54" s="478"/>
      <c r="BJ54" s="478"/>
      <c r="BK54" s="478"/>
      <c r="BL54" s="478"/>
      <c r="BM54" s="478"/>
      <c r="BN54" s="478"/>
      <c r="BO54" s="478"/>
      <c r="BP54" s="478"/>
      <c r="BQ54" s="478"/>
      <c r="BR54" s="478"/>
      <c r="BS54" s="478"/>
      <c r="BT54" s="478"/>
      <c r="BU54" s="478"/>
      <c r="BV54" s="478"/>
      <c r="BW54" s="478"/>
      <c r="BX54" s="478"/>
      <c r="BY54" s="478"/>
      <c r="BZ54" s="478"/>
      <c r="CA54" s="478"/>
      <c r="CB54" s="478"/>
      <c r="CC54" s="478"/>
      <c r="CD54" s="478"/>
      <c r="CE54" s="478"/>
      <c r="CF54" s="478"/>
      <c r="CG54" s="478"/>
      <c r="CH54" s="478"/>
      <c r="CI54" s="478"/>
      <c r="CJ54" s="337"/>
      <c r="CK54" s="337"/>
      <c r="CL54" s="337"/>
      <c r="CM54" s="337"/>
      <c r="CN54" s="337"/>
      <c r="CO54" s="337"/>
      <c r="CP54" s="337"/>
      <c r="CQ54" s="337"/>
      <c r="CR54" s="337"/>
      <c r="CS54" s="337"/>
      <c r="CT54" s="337"/>
      <c r="CU54" s="337"/>
      <c r="CV54" s="337"/>
      <c r="CW54" s="337"/>
      <c r="CX54" s="337"/>
      <c r="CY54" s="337"/>
      <c r="CZ54" s="337"/>
      <c r="DA54" s="337"/>
      <c r="DB54" s="337"/>
      <c r="DC54" s="337"/>
      <c r="DD54" s="337"/>
      <c r="DE54" s="478"/>
      <c r="DF54" s="478"/>
      <c r="DG54" s="478"/>
      <c r="DH54" s="478"/>
      <c r="DI54" s="478"/>
      <c r="DJ54" s="478"/>
      <c r="DK54" s="478"/>
      <c r="DL54" s="478"/>
      <c r="DM54" s="478"/>
      <c r="DN54" s="478"/>
      <c r="DO54" s="478"/>
      <c r="DP54" s="478"/>
      <c r="DQ54" s="478"/>
      <c r="DR54" s="478"/>
      <c r="DS54" s="478"/>
      <c r="DT54" s="478"/>
      <c r="DU54" s="478"/>
      <c r="DV54" s="478"/>
      <c r="DW54" s="478"/>
      <c r="DX54" s="478"/>
      <c r="DY54" s="478"/>
      <c r="DZ54" s="478"/>
      <c r="EA54" s="478"/>
      <c r="EB54" s="478"/>
      <c r="EC54" s="478"/>
      <c r="ED54" s="478"/>
      <c r="EE54" s="478"/>
      <c r="EF54" s="478"/>
      <c r="EG54" s="478"/>
      <c r="EH54" s="478"/>
      <c r="EI54" s="478"/>
      <c r="EJ54" s="478"/>
      <c r="EK54" s="478"/>
      <c r="EL54" s="478"/>
    </row>
    <row r="55" spans="1:142" ht="15">
      <c r="A55" s="478" t="s">
        <v>469</v>
      </c>
      <c r="B55" s="478"/>
      <c r="C55" s="478"/>
      <c r="D55" s="478"/>
      <c r="E55" s="478"/>
      <c r="F55" s="478"/>
      <c r="G55" s="478"/>
      <c r="H55" s="478"/>
      <c r="I55" s="478"/>
      <c r="J55" s="478"/>
      <c r="K55" s="478"/>
      <c r="L55" s="478"/>
      <c r="M55" s="478"/>
      <c r="N55" s="478"/>
      <c r="O55" s="478"/>
      <c r="P55" s="478"/>
      <c r="Q55" s="478"/>
      <c r="R55" s="478"/>
      <c r="S55" s="478"/>
      <c r="T55" s="478"/>
      <c r="U55" s="478"/>
      <c r="V55" s="478"/>
      <c r="W55" s="478"/>
      <c r="X55" s="478"/>
      <c r="Y55" s="478"/>
      <c r="Z55" s="478"/>
      <c r="AA55" s="478"/>
      <c r="AB55" s="478"/>
      <c r="AC55" s="478"/>
      <c r="AD55" s="478"/>
      <c r="AE55" s="478"/>
      <c r="AF55" s="478"/>
      <c r="AG55" s="478"/>
      <c r="AH55" s="478"/>
      <c r="AI55" s="478"/>
      <c r="AJ55" s="478"/>
      <c r="AK55" s="478"/>
      <c r="AL55" s="478"/>
      <c r="AM55" s="478"/>
      <c r="AN55" s="478"/>
      <c r="AO55" s="478"/>
      <c r="AP55" s="478"/>
      <c r="AQ55" s="478"/>
      <c r="AR55" s="478"/>
      <c r="AS55" s="478"/>
      <c r="AT55" s="478"/>
      <c r="AU55" s="478"/>
      <c r="AV55" s="478"/>
      <c r="AW55" s="478"/>
      <c r="AX55" s="478"/>
      <c r="AY55" s="478"/>
      <c r="AZ55" s="478"/>
      <c r="BA55" s="478"/>
      <c r="BB55" s="478"/>
      <c r="BC55" s="478"/>
      <c r="BD55" s="478"/>
      <c r="BE55" s="478"/>
      <c r="BF55" s="478"/>
      <c r="BG55" s="478"/>
      <c r="BH55" s="478"/>
      <c r="BI55" s="478"/>
      <c r="BJ55" s="478"/>
      <c r="BK55" s="478"/>
      <c r="BL55" s="478"/>
      <c r="BM55" s="478"/>
      <c r="BN55" s="478"/>
      <c r="BO55" s="478"/>
      <c r="BP55" s="478"/>
      <c r="BQ55" s="478"/>
      <c r="BR55" s="478"/>
      <c r="BS55" s="478"/>
      <c r="BT55" s="478"/>
      <c r="BU55" s="478"/>
      <c r="BV55" s="478"/>
      <c r="BW55" s="478"/>
      <c r="BX55" s="478"/>
      <c r="BY55" s="478"/>
      <c r="BZ55" s="478"/>
      <c r="CA55" s="478"/>
      <c r="CB55" s="478"/>
      <c r="CC55" s="478"/>
      <c r="CD55" s="478"/>
      <c r="CE55" s="478"/>
      <c r="CF55" s="478"/>
      <c r="CG55" s="478"/>
      <c r="CH55" s="478"/>
      <c r="CI55" s="478"/>
      <c r="CJ55" s="337"/>
      <c r="CK55" s="337"/>
      <c r="CL55" s="337"/>
      <c r="CM55" s="337"/>
      <c r="CN55" s="337"/>
      <c r="CO55" s="337"/>
      <c r="CP55" s="337"/>
      <c r="CQ55" s="337"/>
      <c r="CR55" s="337"/>
      <c r="CS55" s="337"/>
      <c r="CT55" s="337"/>
      <c r="CU55" s="337"/>
      <c r="CV55" s="337"/>
      <c r="CW55" s="337"/>
      <c r="CX55" s="337"/>
      <c r="CY55" s="337"/>
      <c r="CZ55" s="337"/>
      <c r="DA55" s="337"/>
      <c r="DB55" s="337"/>
      <c r="DC55" s="337"/>
      <c r="DD55" s="337"/>
      <c r="DE55" s="478"/>
      <c r="DF55" s="478"/>
      <c r="DG55" s="478"/>
      <c r="DH55" s="478"/>
      <c r="DI55" s="478"/>
      <c r="DJ55" s="478"/>
      <c r="DK55" s="478"/>
      <c r="DL55" s="478"/>
      <c r="DM55" s="478"/>
      <c r="DN55" s="478"/>
      <c r="DO55" s="478"/>
      <c r="DP55" s="478"/>
      <c r="DQ55" s="478"/>
      <c r="DR55" s="478"/>
      <c r="DS55" s="478"/>
      <c r="DT55" s="478"/>
      <c r="DU55" s="478"/>
      <c r="DV55" s="478"/>
      <c r="DW55" s="478"/>
      <c r="DX55" s="478"/>
      <c r="DY55" s="478"/>
      <c r="DZ55" s="478"/>
      <c r="EA55" s="478"/>
      <c r="EB55" s="478"/>
      <c r="EC55" s="478"/>
      <c r="ED55" s="478"/>
      <c r="EE55" s="478"/>
      <c r="EF55" s="478"/>
      <c r="EG55" s="478"/>
      <c r="EH55" s="478"/>
      <c r="EI55" s="478"/>
      <c r="EJ55" s="478"/>
      <c r="EK55" s="478"/>
      <c r="EL55" s="478"/>
    </row>
    <row r="56" spans="1:142" ht="15">
      <c r="A56" s="478" t="s">
        <v>470</v>
      </c>
      <c r="B56" s="478"/>
      <c r="C56" s="478"/>
      <c r="D56" s="478"/>
      <c r="E56" s="478"/>
      <c r="F56" s="478"/>
      <c r="G56" s="478"/>
      <c r="H56" s="478"/>
      <c r="I56" s="478"/>
      <c r="J56" s="478"/>
      <c r="K56" s="478"/>
      <c r="L56" s="478"/>
      <c r="M56" s="478"/>
      <c r="N56" s="478"/>
      <c r="O56" s="478"/>
      <c r="P56" s="478"/>
      <c r="Q56" s="478"/>
      <c r="R56" s="478"/>
      <c r="S56" s="478"/>
      <c r="T56" s="478"/>
      <c r="U56" s="478"/>
      <c r="V56" s="478"/>
      <c r="W56" s="478"/>
      <c r="X56" s="478"/>
      <c r="Y56" s="478"/>
      <c r="Z56" s="478"/>
      <c r="AA56" s="478"/>
      <c r="AB56" s="478"/>
      <c r="AC56" s="478"/>
      <c r="AD56" s="478"/>
      <c r="AE56" s="478"/>
      <c r="AF56" s="478"/>
      <c r="AG56" s="478"/>
      <c r="AH56" s="478"/>
      <c r="AI56" s="478"/>
      <c r="AJ56" s="478"/>
      <c r="AK56" s="478"/>
      <c r="AL56" s="478"/>
      <c r="AM56" s="478"/>
      <c r="AN56" s="478"/>
      <c r="AO56" s="478"/>
      <c r="AP56" s="478"/>
      <c r="AQ56" s="478"/>
      <c r="AR56" s="478"/>
      <c r="AS56" s="478"/>
      <c r="AT56" s="478"/>
      <c r="AU56" s="478"/>
      <c r="AV56" s="478"/>
      <c r="AW56" s="478"/>
      <c r="AX56" s="478"/>
      <c r="AY56" s="478"/>
      <c r="AZ56" s="478"/>
      <c r="BA56" s="478"/>
      <c r="BB56" s="478"/>
      <c r="BC56" s="478"/>
      <c r="BD56" s="478"/>
      <c r="BE56" s="478"/>
      <c r="BF56" s="478"/>
      <c r="BG56" s="478"/>
      <c r="BH56" s="478"/>
      <c r="BI56" s="478"/>
      <c r="BJ56" s="478"/>
      <c r="BK56" s="478"/>
      <c r="BL56" s="478"/>
      <c r="BM56" s="478"/>
      <c r="BN56" s="478"/>
      <c r="BO56" s="478"/>
      <c r="BP56" s="478"/>
      <c r="BQ56" s="478"/>
      <c r="BR56" s="478"/>
      <c r="BS56" s="478"/>
      <c r="BT56" s="478"/>
      <c r="BU56" s="478"/>
      <c r="BV56" s="478"/>
      <c r="BW56" s="478"/>
      <c r="BX56" s="478"/>
      <c r="BY56" s="478"/>
      <c r="BZ56" s="478"/>
      <c r="CA56" s="478"/>
      <c r="CB56" s="478"/>
      <c r="CC56" s="478"/>
      <c r="CD56" s="478"/>
      <c r="CE56" s="478"/>
      <c r="CF56" s="478"/>
      <c r="CG56" s="478"/>
      <c r="CH56" s="478"/>
      <c r="CI56" s="478"/>
      <c r="CJ56" s="337"/>
      <c r="CK56" s="337"/>
      <c r="CL56" s="337"/>
      <c r="CM56" s="337"/>
      <c r="CN56" s="337"/>
      <c r="CO56" s="337"/>
      <c r="CP56" s="337"/>
      <c r="CQ56" s="337"/>
      <c r="CR56" s="337"/>
      <c r="CS56" s="337"/>
      <c r="CT56" s="337"/>
      <c r="CU56" s="337"/>
      <c r="CV56" s="337"/>
      <c r="CW56" s="337"/>
      <c r="CX56" s="337"/>
      <c r="CY56" s="337"/>
      <c r="CZ56" s="337"/>
      <c r="DA56" s="337"/>
      <c r="DB56" s="337"/>
      <c r="DC56" s="337"/>
      <c r="DD56" s="337"/>
      <c r="DE56" s="478"/>
      <c r="DF56" s="478"/>
      <c r="DG56" s="478"/>
      <c r="DH56" s="478"/>
      <c r="DI56" s="478"/>
      <c r="DJ56" s="478"/>
      <c r="DK56" s="478"/>
      <c r="DL56" s="478"/>
      <c r="DM56" s="478"/>
      <c r="DN56" s="478"/>
      <c r="DO56" s="478"/>
      <c r="DP56" s="478"/>
      <c r="DQ56" s="478"/>
      <c r="DR56" s="478"/>
      <c r="DS56" s="478"/>
      <c r="DT56" s="478"/>
      <c r="DU56" s="478"/>
      <c r="DV56" s="478"/>
      <c r="DW56" s="478"/>
      <c r="DX56" s="478"/>
      <c r="DY56" s="478"/>
      <c r="DZ56" s="478"/>
      <c r="EA56" s="478"/>
      <c r="EB56" s="478"/>
      <c r="EC56" s="478"/>
      <c r="ED56" s="478"/>
      <c r="EE56" s="478"/>
      <c r="EF56" s="478"/>
      <c r="EG56" s="478"/>
      <c r="EH56" s="478"/>
      <c r="EI56" s="478"/>
      <c r="EJ56" s="478"/>
      <c r="EK56" s="478"/>
      <c r="EL56" s="478"/>
    </row>
    <row r="57" spans="1:142" ht="15">
      <c r="A57" s="345"/>
      <c r="B57" s="478"/>
      <c r="C57" s="478"/>
      <c r="D57" s="478"/>
      <c r="E57" s="478"/>
      <c r="F57" s="478"/>
      <c r="G57" s="478"/>
      <c r="H57" s="478"/>
      <c r="I57" s="478"/>
      <c r="J57" s="478"/>
      <c r="K57" s="478"/>
      <c r="L57" s="478"/>
      <c r="M57" s="478"/>
      <c r="N57" s="478"/>
      <c r="O57" s="478"/>
      <c r="P57" s="478"/>
      <c r="Q57" s="478"/>
      <c r="R57" s="478"/>
      <c r="S57" s="478"/>
      <c r="T57" s="478"/>
      <c r="U57" s="478"/>
      <c r="V57" s="478"/>
      <c r="W57" s="478"/>
      <c r="X57" s="478"/>
      <c r="Y57" s="478"/>
      <c r="Z57" s="478"/>
      <c r="AA57" s="478"/>
      <c r="AB57" s="478"/>
      <c r="AC57" s="478"/>
      <c r="AD57" s="478"/>
      <c r="AE57" s="478"/>
      <c r="AF57" s="478"/>
      <c r="AG57" s="478"/>
      <c r="AH57" s="478"/>
      <c r="AI57" s="478"/>
      <c r="AJ57" s="478"/>
      <c r="AK57" s="478"/>
      <c r="AL57" s="478"/>
      <c r="AM57" s="478"/>
      <c r="AN57" s="478"/>
      <c r="AO57" s="478"/>
      <c r="AP57" s="478"/>
      <c r="AQ57" s="478"/>
      <c r="AR57" s="478"/>
      <c r="AS57" s="478"/>
      <c r="AT57" s="478"/>
      <c r="AU57" s="478"/>
      <c r="AV57" s="478"/>
      <c r="AW57" s="478"/>
      <c r="AX57" s="478"/>
      <c r="AY57" s="478"/>
      <c r="AZ57" s="478"/>
      <c r="BA57" s="478"/>
      <c r="BB57" s="478"/>
      <c r="BC57" s="478"/>
      <c r="BD57" s="478"/>
      <c r="BE57" s="478"/>
      <c r="BF57" s="478"/>
      <c r="BG57" s="478"/>
      <c r="BH57" s="478"/>
      <c r="BI57" s="478"/>
      <c r="BJ57" s="478"/>
      <c r="BK57" s="478"/>
      <c r="BL57" s="478"/>
      <c r="BM57" s="478"/>
      <c r="BN57" s="478"/>
      <c r="BO57" s="478"/>
      <c r="BP57" s="478"/>
      <c r="BQ57" s="478"/>
      <c r="BR57" s="478"/>
      <c r="BS57" s="478"/>
      <c r="BT57" s="478"/>
      <c r="BU57" s="478"/>
      <c r="BV57" s="478"/>
      <c r="BW57" s="478"/>
      <c r="BX57" s="478"/>
      <c r="BY57" s="478"/>
      <c r="BZ57" s="478"/>
      <c r="CA57" s="478"/>
      <c r="CB57" s="478"/>
      <c r="CC57" s="478"/>
      <c r="CD57" s="478"/>
      <c r="CE57" s="478"/>
      <c r="CF57" s="478"/>
      <c r="CG57" s="478"/>
      <c r="CH57" s="478"/>
      <c r="CI57" s="478"/>
      <c r="CJ57" s="337"/>
      <c r="CK57" s="337"/>
      <c r="CL57" s="337"/>
      <c r="CM57" s="337"/>
      <c r="CN57" s="337"/>
      <c r="CO57" s="337"/>
      <c r="CP57" s="337"/>
      <c r="CQ57" s="337"/>
      <c r="CR57" s="337"/>
      <c r="CS57" s="337"/>
      <c r="CT57" s="337"/>
      <c r="CU57" s="337"/>
      <c r="CV57" s="337"/>
      <c r="CW57" s="337"/>
      <c r="CX57" s="337"/>
      <c r="CY57" s="337"/>
      <c r="CZ57" s="337"/>
      <c r="DA57" s="337"/>
      <c r="DB57" s="337"/>
      <c r="DC57" s="337"/>
      <c r="DD57" s="337"/>
      <c r="DE57" s="478"/>
      <c r="DF57" s="478"/>
      <c r="DG57" s="478"/>
      <c r="DH57" s="478"/>
      <c r="DI57" s="478"/>
      <c r="DJ57" s="478"/>
      <c r="DK57" s="478"/>
      <c r="DL57" s="478"/>
      <c r="DM57" s="478"/>
      <c r="DN57" s="478"/>
      <c r="DO57" s="478"/>
      <c r="DP57" s="478"/>
      <c r="DQ57" s="478"/>
      <c r="DR57" s="478"/>
      <c r="DS57" s="478"/>
      <c r="DT57" s="478"/>
      <c r="DU57" s="478"/>
      <c r="DV57" s="478"/>
      <c r="DW57" s="478"/>
      <c r="DX57" s="478"/>
      <c r="DY57" s="478"/>
      <c r="DZ57" s="478"/>
      <c r="EA57" s="478"/>
      <c r="EB57" s="478"/>
      <c r="EC57" s="478"/>
      <c r="ED57" s="478"/>
      <c r="EE57" s="478"/>
      <c r="EF57" s="478"/>
      <c r="EG57" s="478"/>
      <c r="EH57" s="478"/>
      <c r="EI57" s="478"/>
      <c r="EJ57" s="478"/>
      <c r="EK57" s="478"/>
      <c r="EL57" s="478"/>
    </row>
    <row r="58" spans="1:142" ht="15">
      <c r="A58" s="478" t="s">
        <v>480</v>
      </c>
      <c r="B58" s="478"/>
      <c r="C58" s="478"/>
      <c r="D58" s="478"/>
      <c r="E58" s="478"/>
      <c r="F58" s="478"/>
      <c r="G58" s="478"/>
      <c r="H58" s="478"/>
      <c r="I58" s="478"/>
      <c r="J58" s="478"/>
      <c r="K58" s="478"/>
      <c r="L58" s="478"/>
      <c r="M58" s="478"/>
      <c r="N58" s="478"/>
      <c r="O58" s="478"/>
      <c r="P58" s="478"/>
      <c r="Q58" s="478"/>
      <c r="R58" s="478"/>
      <c r="S58" s="478"/>
      <c r="T58" s="478"/>
      <c r="U58" s="478"/>
      <c r="V58" s="478"/>
      <c r="W58" s="478"/>
      <c r="X58" s="478"/>
      <c r="Y58" s="478"/>
      <c r="Z58" s="478"/>
      <c r="AA58" s="478"/>
      <c r="AB58" s="478"/>
      <c r="AC58" s="478"/>
      <c r="AD58" s="478"/>
      <c r="AE58" s="478"/>
      <c r="AF58" s="478"/>
      <c r="AG58" s="478"/>
      <c r="AH58" s="478"/>
      <c r="AI58" s="478"/>
      <c r="AJ58" s="478"/>
      <c r="AK58" s="478"/>
      <c r="AL58" s="478"/>
      <c r="AM58" s="478"/>
      <c r="AN58" s="478"/>
      <c r="AO58" s="478"/>
      <c r="AP58" s="478"/>
      <c r="AQ58" s="478"/>
      <c r="AR58" s="478"/>
      <c r="AS58" s="478"/>
      <c r="AT58" s="478"/>
      <c r="AU58" s="478"/>
      <c r="AV58" s="478"/>
      <c r="AW58" s="478"/>
      <c r="AX58" s="478"/>
      <c r="AY58" s="478"/>
      <c r="AZ58" s="478"/>
      <c r="BA58" s="478"/>
      <c r="BB58" s="478"/>
      <c r="BC58" s="478"/>
      <c r="BD58" s="478"/>
      <c r="BE58" s="478"/>
      <c r="BF58" s="478"/>
      <c r="BG58" s="478"/>
      <c r="BH58" s="478"/>
      <c r="BI58" s="478"/>
      <c r="BJ58" s="478"/>
      <c r="BK58" s="478"/>
      <c r="BL58" s="478"/>
      <c r="BM58" s="478"/>
      <c r="BN58" s="478"/>
      <c r="BO58" s="478"/>
      <c r="BP58" s="478"/>
      <c r="BQ58" s="478"/>
      <c r="BR58" s="478"/>
      <c r="BS58" s="478"/>
      <c r="BT58" s="478"/>
      <c r="BU58" s="478"/>
      <c r="BV58" s="478"/>
      <c r="BW58" s="478"/>
      <c r="BX58" s="478"/>
      <c r="BY58" s="478"/>
      <c r="BZ58" s="478"/>
      <c r="CA58" s="478"/>
      <c r="CB58" s="478"/>
      <c r="CC58" s="478"/>
      <c r="CD58" s="478"/>
      <c r="CE58" s="478"/>
      <c r="CF58" s="478"/>
      <c r="CG58" s="478"/>
      <c r="CH58" s="478"/>
      <c r="CI58" s="478"/>
      <c r="CJ58" s="337"/>
      <c r="CK58" s="337"/>
      <c r="CL58" s="337"/>
      <c r="CM58" s="337"/>
      <c r="CN58" s="337"/>
      <c r="CO58" s="337"/>
      <c r="CP58" s="337"/>
      <c r="CQ58" s="337"/>
      <c r="CR58" s="337"/>
      <c r="CS58" s="337"/>
      <c r="CT58" s="337"/>
      <c r="CU58" s="337"/>
      <c r="CV58" s="337"/>
      <c r="CW58" s="337"/>
      <c r="CX58" s="337"/>
      <c r="CY58" s="337"/>
      <c r="CZ58" s="337"/>
      <c r="DA58" s="337"/>
      <c r="DB58" s="337"/>
      <c r="DC58" s="337"/>
      <c r="DD58" s="337"/>
      <c r="DE58" s="478"/>
      <c r="DF58" s="478"/>
      <c r="DG58" s="478"/>
      <c r="DH58" s="478"/>
      <c r="DI58" s="478"/>
      <c r="DJ58" s="478"/>
      <c r="DK58" s="478"/>
      <c r="DL58" s="478"/>
      <c r="DM58" s="478"/>
      <c r="DN58" s="478"/>
      <c r="DO58" s="478"/>
      <c r="DP58" s="478"/>
      <c r="DQ58" s="478"/>
      <c r="DR58" s="478"/>
      <c r="DS58" s="478"/>
      <c r="DT58" s="478"/>
      <c r="DU58" s="478"/>
      <c r="DV58" s="478"/>
      <c r="DW58" s="478"/>
      <c r="DX58" s="478"/>
      <c r="DY58" s="478"/>
      <c r="DZ58" s="478"/>
      <c r="EA58" s="478"/>
      <c r="EB58" s="478"/>
      <c r="EC58" s="478"/>
      <c r="ED58" s="478"/>
      <c r="EE58" s="478"/>
      <c r="EF58" s="478"/>
      <c r="EG58" s="478"/>
      <c r="EH58" s="478"/>
      <c r="EI58" s="478"/>
      <c r="EJ58" s="478"/>
      <c r="EK58" s="478"/>
      <c r="EL58" s="478"/>
    </row>
    <row r="59" spans="1:142" ht="15">
      <c r="A59" s="478"/>
      <c r="B59" s="478"/>
      <c r="C59" s="478"/>
      <c r="D59" s="478"/>
      <c r="E59" s="478"/>
      <c r="F59" s="478"/>
      <c r="G59" s="478"/>
      <c r="H59" s="478"/>
      <c r="I59" s="478"/>
      <c r="J59" s="478"/>
      <c r="K59" s="478"/>
      <c r="L59" s="478"/>
      <c r="M59" s="478"/>
      <c r="N59" s="478"/>
      <c r="O59" s="478"/>
      <c r="P59" s="478"/>
      <c r="Q59" s="478"/>
      <c r="R59" s="478"/>
      <c r="S59" s="478"/>
      <c r="T59" s="478"/>
      <c r="U59" s="478"/>
      <c r="V59" s="478"/>
      <c r="W59" s="478"/>
      <c r="X59" s="478"/>
      <c r="Y59" s="478"/>
      <c r="Z59" s="478"/>
      <c r="AA59" s="478"/>
      <c r="AB59" s="478"/>
      <c r="AC59" s="478"/>
      <c r="AD59" s="478"/>
      <c r="AE59" s="478"/>
      <c r="AF59" s="478"/>
      <c r="AG59" s="478"/>
      <c r="AH59" s="478"/>
      <c r="AI59" s="478"/>
      <c r="AJ59" s="478"/>
      <c r="AK59" s="478"/>
      <c r="AL59" s="478"/>
      <c r="AM59" s="478"/>
      <c r="AN59" s="478"/>
      <c r="AO59" s="478"/>
      <c r="AP59" s="478"/>
      <c r="AQ59" s="478"/>
      <c r="AR59" s="478"/>
      <c r="AS59" s="478"/>
      <c r="AT59" s="478"/>
      <c r="AU59" s="478"/>
      <c r="AV59" s="478"/>
      <c r="AW59" s="478"/>
      <c r="AX59" s="478"/>
      <c r="AY59" s="478"/>
      <c r="AZ59" s="478"/>
      <c r="BA59" s="478"/>
      <c r="BB59" s="478"/>
      <c r="BC59" s="478"/>
      <c r="BD59" s="478"/>
      <c r="BE59" s="478"/>
      <c r="BF59" s="478"/>
      <c r="BG59" s="478"/>
      <c r="BH59" s="478"/>
      <c r="BI59" s="478"/>
      <c r="BJ59" s="478"/>
      <c r="BK59" s="478"/>
      <c r="BL59" s="478"/>
      <c r="BM59" s="478"/>
      <c r="BN59" s="478"/>
      <c r="BO59" s="478"/>
      <c r="BP59" s="478"/>
      <c r="BQ59" s="478"/>
      <c r="BR59" s="478"/>
      <c r="BS59" s="478"/>
      <c r="BT59" s="478"/>
      <c r="BU59" s="478"/>
      <c r="BV59" s="478"/>
      <c r="BW59" s="478"/>
      <c r="BX59" s="478"/>
      <c r="BY59" s="478"/>
      <c r="BZ59" s="478"/>
      <c r="CA59" s="478"/>
      <c r="CB59" s="478"/>
      <c r="CC59" s="478"/>
      <c r="CD59" s="478"/>
      <c r="CE59" s="478"/>
      <c r="CF59" s="478"/>
      <c r="CG59" s="478"/>
      <c r="CH59" s="478"/>
      <c r="CI59" s="478"/>
      <c r="CJ59" s="337"/>
      <c r="CK59" s="337"/>
      <c r="CL59" s="337"/>
      <c r="CM59" s="337"/>
      <c r="CN59" s="337"/>
      <c r="CO59" s="337"/>
      <c r="CP59" s="337"/>
      <c r="CQ59" s="337"/>
      <c r="CR59" s="337"/>
      <c r="CS59" s="337"/>
      <c r="CT59" s="337"/>
      <c r="CU59" s="337"/>
      <c r="CV59" s="337"/>
      <c r="CW59" s="337"/>
      <c r="CX59" s="337"/>
      <c r="CY59" s="337"/>
      <c r="CZ59" s="337"/>
      <c r="DA59" s="337"/>
      <c r="DB59" s="337"/>
      <c r="DC59" s="337"/>
      <c r="DD59" s="337"/>
      <c r="DE59" s="478"/>
      <c r="DF59" s="478"/>
      <c r="DG59" s="478"/>
      <c r="DH59" s="478"/>
      <c r="DI59" s="478"/>
      <c r="DJ59" s="478"/>
      <c r="DK59" s="478"/>
      <c r="DL59" s="478"/>
      <c r="DM59" s="478"/>
      <c r="DN59" s="478"/>
      <c r="DO59" s="478"/>
      <c r="DP59" s="478"/>
      <c r="DQ59" s="478"/>
      <c r="DR59" s="478"/>
      <c r="DS59" s="478"/>
      <c r="DT59" s="478"/>
      <c r="DU59" s="478"/>
      <c r="DV59" s="478"/>
      <c r="DW59" s="478"/>
      <c r="DX59" s="478"/>
      <c r="DY59" s="478"/>
      <c r="DZ59" s="478"/>
      <c r="EA59" s="478"/>
      <c r="EB59" s="478"/>
      <c r="EC59" s="478"/>
      <c r="ED59" s="478"/>
      <c r="EE59" s="478"/>
      <c r="EF59" s="478"/>
      <c r="EG59" s="478"/>
      <c r="EH59" s="478"/>
      <c r="EI59" s="478"/>
      <c r="EJ59" s="478"/>
      <c r="EK59" s="478"/>
      <c r="EL59" s="478"/>
    </row>
    <row r="60" spans="1:142" ht="15">
      <c r="A60" s="345" t="s">
        <v>892</v>
      </c>
      <c r="B60" s="478"/>
      <c r="C60" s="478"/>
      <c r="D60" s="478"/>
      <c r="E60" s="478"/>
      <c r="F60" s="478"/>
      <c r="G60" s="478"/>
      <c r="H60" s="478"/>
      <c r="I60" s="478"/>
      <c r="J60" s="478"/>
      <c r="K60" s="478"/>
      <c r="L60" s="478"/>
      <c r="M60" s="478"/>
      <c r="N60" s="478"/>
      <c r="O60" s="478"/>
      <c r="P60" s="478"/>
      <c r="Q60" s="478"/>
      <c r="R60" s="478"/>
      <c r="S60" s="478"/>
      <c r="T60" s="478"/>
      <c r="U60" s="478"/>
      <c r="V60" s="478"/>
      <c r="W60" s="478"/>
      <c r="X60" s="478"/>
      <c r="Y60" s="478"/>
      <c r="Z60" s="478"/>
      <c r="AA60" s="478"/>
      <c r="AB60" s="478"/>
      <c r="AC60" s="478"/>
      <c r="AD60" s="478"/>
      <c r="AE60" s="478"/>
      <c r="AF60" s="478"/>
      <c r="AG60" s="478"/>
      <c r="AH60" s="478"/>
      <c r="AI60" s="478"/>
      <c r="AJ60" s="478"/>
      <c r="AK60" s="478"/>
      <c r="AL60" s="478"/>
      <c r="AM60" s="478"/>
      <c r="AN60" s="478"/>
      <c r="AO60" s="478"/>
      <c r="AP60" s="478"/>
      <c r="AQ60" s="478"/>
      <c r="AR60" s="478"/>
      <c r="AS60" s="478"/>
      <c r="AT60" s="478"/>
      <c r="AU60" s="478"/>
      <c r="AV60" s="478"/>
      <c r="AW60" s="478"/>
      <c r="AX60" s="478"/>
      <c r="AY60" s="478"/>
      <c r="AZ60" s="478"/>
      <c r="BA60" s="478"/>
      <c r="BB60" s="478"/>
      <c r="BC60" s="478"/>
      <c r="BD60" s="478"/>
      <c r="BE60" s="478"/>
      <c r="BF60" s="478"/>
      <c r="BG60" s="478"/>
      <c r="BH60" s="478"/>
      <c r="BI60" s="478"/>
      <c r="BJ60" s="478"/>
      <c r="BK60" s="478"/>
      <c r="BL60" s="478"/>
      <c r="BM60" s="478"/>
      <c r="BN60" s="478"/>
      <c r="BO60" s="478"/>
      <c r="BP60" s="478"/>
      <c r="BQ60" s="478"/>
      <c r="BR60" s="478"/>
      <c r="BS60" s="478"/>
      <c r="BT60" s="478"/>
      <c r="BU60" s="478"/>
      <c r="BV60" s="478"/>
      <c r="BW60" s="478"/>
      <c r="BX60" s="478"/>
      <c r="BY60" s="478"/>
      <c r="BZ60" s="478"/>
      <c r="CA60" s="478"/>
      <c r="CB60" s="478"/>
      <c r="CC60" s="478"/>
      <c r="CD60" s="478"/>
      <c r="CE60" s="478"/>
      <c r="CF60" s="478"/>
      <c r="CG60" s="478"/>
      <c r="CH60" s="478"/>
      <c r="CI60" s="478"/>
      <c r="CJ60" s="337"/>
      <c r="CK60" s="337"/>
      <c r="CL60" s="337"/>
      <c r="CM60" s="337"/>
      <c r="CN60" s="337"/>
      <c r="CO60" s="337"/>
      <c r="CP60" s="337"/>
      <c r="CQ60" s="337"/>
      <c r="CR60" s="337"/>
      <c r="CS60" s="337"/>
      <c r="CT60" s="337"/>
      <c r="CU60" s="337"/>
      <c r="CV60" s="337"/>
      <c r="CW60" s="337"/>
      <c r="CX60" s="337"/>
      <c r="CY60" s="337"/>
      <c r="CZ60" s="337"/>
      <c r="DA60" s="337"/>
      <c r="DB60" s="337"/>
      <c r="DC60" s="337"/>
      <c r="DD60" s="337"/>
      <c r="DE60" s="478"/>
      <c r="DF60" s="478"/>
      <c r="DG60" s="478"/>
      <c r="DH60" s="478"/>
      <c r="DI60" s="478"/>
      <c r="DJ60" s="478"/>
      <c r="DK60" s="478"/>
      <c r="DL60" s="478"/>
      <c r="DM60" s="478"/>
      <c r="DN60" s="478"/>
      <c r="DO60" s="478"/>
      <c r="DP60" s="478"/>
      <c r="DQ60" s="478"/>
      <c r="DR60" s="478"/>
      <c r="DS60" s="478"/>
      <c r="DT60" s="478"/>
      <c r="DU60" s="478"/>
      <c r="DV60" s="478"/>
      <c r="DW60" s="478"/>
      <c r="DX60" s="478"/>
      <c r="DY60" s="478"/>
      <c r="DZ60" s="478"/>
      <c r="EA60" s="478"/>
      <c r="EB60" s="478"/>
      <c r="EC60" s="478"/>
      <c r="ED60" s="478"/>
      <c r="EE60" s="478"/>
      <c r="EF60" s="478"/>
      <c r="EG60" s="478"/>
      <c r="EH60" s="478"/>
      <c r="EI60" s="478"/>
      <c r="EJ60" s="478"/>
      <c r="EK60" s="478"/>
      <c r="EL60" s="478"/>
    </row>
    <row r="61" spans="1:142" ht="15">
      <c r="A61" s="478" t="s">
        <v>482</v>
      </c>
      <c r="B61" s="478"/>
      <c r="C61" s="478"/>
      <c r="D61" s="478"/>
      <c r="E61" s="478"/>
      <c r="F61" s="478"/>
      <c r="G61" s="478"/>
      <c r="H61" s="478"/>
      <c r="I61" s="478"/>
      <c r="J61" s="478"/>
      <c r="K61" s="478"/>
      <c r="L61" s="478"/>
      <c r="M61" s="478"/>
      <c r="N61" s="478"/>
      <c r="O61" s="478"/>
      <c r="P61" s="478"/>
      <c r="Q61" s="478"/>
      <c r="R61" s="478"/>
      <c r="S61" s="478"/>
      <c r="T61" s="478"/>
      <c r="U61" s="478"/>
      <c r="V61" s="478"/>
      <c r="W61" s="478"/>
      <c r="X61" s="478"/>
      <c r="Y61" s="478"/>
      <c r="Z61" s="478"/>
      <c r="AA61" s="478"/>
      <c r="AB61" s="478"/>
      <c r="AC61" s="478"/>
      <c r="AD61" s="478"/>
      <c r="AE61" s="478"/>
      <c r="AF61" s="478"/>
      <c r="AG61" s="478"/>
      <c r="AH61" s="478"/>
      <c r="AI61" s="478"/>
      <c r="AJ61" s="478"/>
      <c r="AK61" s="478"/>
      <c r="AL61" s="478"/>
      <c r="AM61" s="478"/>
      <c r="AN61" s="478"/>
      <c r="AO61" s="478"/>
      <c r="AP61" s="478"/>
      <c r="AQ61" s="478"/>
      <c r="AR61" s="478"/>
      <c r="AS61" s="478"/>
      <c r="AT61" s="478"/>
      <c r="AU61" s="478"/>
      <c r="AV61" s="478"/>
      <c r="AW61" s="478"/>
      <c r="AX61" s="478"/>
      <c r="AY61" s="478"/>
      <c r="AZ61" s="478"/>
      <c r="BA61" s="478"/>
      <c r="BB61" s="478"/>
      <c r="BC61" s="478"/>
      <c r="BD61" s="478"/>
      <c r="BE61" s="478"/>
      <c r="BF61" s="478"/>
      <c r="BG61" s="478"/>
      <c r="BH61" s="478"/>
      <c r="BI61" s="478"/>
      <c r="BJ61" s="478"/>
      <c r="BK61" s="478"/>
      <c r="BL61" s="478"/>
      <c r="BM61" s="478"/>
      <c r="BN61" s="478"/>
      <c r="BO61" s="478"/>
      <c r="BP61" s="478"/>
      <c r="BQ61" s="478"/>
      <c r="BR61" s="478"/>
      <c r="BS61" s="478"/>
      <c r="BT61" s="478"/>
      <c r="BU61" s="478"/>
      <c r="BV61" s="478"/>
      <c r="BW61" s="478"/>
      <c r="BX61" s="478"/>
      <c r="BY61" s="478"/>
      <c r="BZ61" s="478"/>
      <c r="CA61" s="478"/>
      <c r="CB61" s="478"/>
      <c r="CC61" s="478"/>
      <c r="CD61" s="478"/>
      <c r="CE61" s="478"/>
      <c r="CF61" s="478"/>
      <c r="CG61" s="478"/>
      <c r="CH61" s="478"/>
      <c r="CI61" s="478"/>
      <c r="CJ61" s="337"/>
      <c r="CK61" s="337"/>
      <c r="CL61" s="337"/>
      <c r="CM61" s="337"/>
      <c r="CN61" s="337"/>
      <c r="CO61" s="337"/>
      <c r="CP61" s="337"/>
      <c r="CQ61" s="337"/>
      <c r="CR61" s="337"/>
      <c r="CS61" s="337"/>
      <c r="CT61" s="337"/>
      <c r="CU61" s="337"/>
      <c r="CV61" s="337"/>
      <c r="CW61" s="337"/>
      <c r="CX61" s="337"/>
      <c r="CY61" s="337"/>
      <c r="CZ61" s="337"/>
      <c r="DA61" s="337"/>
      <c r="DB61" s="337"/>
      <c r="DC61" s="337"/>
      <c r="DD61" s="337"/>
      <c r="DE61" s="478"/>
      <c r="DF61" s="478"/>
      <c r="DG61" s="478"/>
      <c r="DH61" s="478"/>
      <c r="DI61" s="478"/>
      <c r="DJ61" s="478"/>
      <c r="DK61" s="478"/>
      <c r="DL61" s="478"/>
      <c r="DM61" s="478"/>
      <c r="DN61" s="478"/>
      <c r="DO61" s="478"/>
      <c r="DP61" s="478"/>
      <c r="DQ61" s="478"/>
      <c r="DR61" s="478"/>
      <c r="DS61" s="478"/>
      <c r="DT61" s="478"/>
      <c r="DU61" s="478"/>
      <c r="DV61" s="478"/>
      <c r="DW61" s="478"/>
      <c r="DX61" s="478"/>
      <c r="DY61" s="478"/>
      <c r="DZ61" s="478"/>
      <c r="EA61" s="478"/>
      <c r="EB61" s="478"/>
      <c r="EC61" s="478"/>
      <c r="ED61" s="478"/>
      <c r="EE61" s="478"/>
      <c r="EF61" s="478"/>
      <c r="EG61" s="478"/>
      <c r="EH61" s="478"/>
      <c r="EI61" s="478"/>
      <c r="EJ61" s="478"/>
      <c r="EK61" s="478"/>
      <c r="EL61" s="478"/>
    </row>
    <row r="62" spans="1:142" ht="15">
      <c r="A62" s="478" t="s">
        <v>481</v>
      </c>
      <c r="B62" s="478"/>
      <c r="C62" s="478"/>
      <c r="D62" s="478"/>
      <c r="E62" s="478"/>
      <c r="F62" s="478"/>
      <c r="G62" s="478"/>
      <c r="H62" s="478"/>
      <c r="I62" s="478"/>
      <c r="J62" s="478"/>
      <c r="K62" s="478"/>
      <c r="L62" s="478"/>
      <c r="M62" s="478"/>
      <c r="N62" s="478"/>
      <c r="O62" s="478"/>
      <c r="P62" s="478"/>
      <c r="Q62" s="478"/>
      <c r="R62" s="478"/>
      <c r="S62" s="478"/>
      <c r="T62" s="478"/>
      <c r="U62" s="478"/>
      <c r="V62" s="478"/>
      <c r="W62" s="478"/>
      <c r="X62" s="478"/>
      <c r="Y62" s="478"/>
      <c r="Z62" s="478"/>
      <c r="AA62" s="478"/>
      <c r="AB62" s="478"/>
      <c r="AC62" s="478"/>
      <c r="AD62" s="478"/>
      <c r="AE62" s="478"/>
      <c r="AF62" s="478"/>
      <c r="AG62" s="478"/>
      <c r="AH62" s="478"/>
      <c r="AI62" s="478"/>
      <c r="AJ62" s="478"/>
      <c r="AK62" s="478"/>
      <c r="AL62" s="478"/>
      <c r="AM62" s="478"/>
      <c r="AN62" s="478"/>
      <c r="AO62" s="478"/>
      <c r="AP62" s="478"/>
      <c r="AQ62" s="478"/>
      <c r="AR62" s="478"/>
      <c r="AS62" s="478"/>
      <c r="AT62" s="478"/>
      <c r="AU62" s="478"/>
      <c r="AV62" s="478"/>
      <c r="AW62" s="478"/>
      <c r="AX62" s="478"/>
      <c r="AY62" s="478"/>
      <c r="AZ62" s="478"/>
      <c r="BA62" s="478"/>
      <c r="BB62" s="478"/>
      <c r="BC62" s="478"/>
      <c r="BD62" s="478"/>
      <c r="BE62" s="478"/>
      <c r="BF62" s="478"/>
      <c r="BG62" s="478"/>
      <c r="BH62" s="478"/>
      <c r="BI62" s="478"/>
      <c r="BJ62" s="478"/>
      <c r="BK62" s="478"/>
      <c r="BL62" s="478"/>
      <c r="BM62" s="478"/>
      <c r="BN62" s="478"/>
      <c r="BO62" s="478"/>
      <c r="BP62" s="478"/>
      <c r="BQ62" s="478"/>
      <c r="BR62" s="478"/>
      <c r="BS62" s="478"/>
      <c r="BT62" s="478"/>
      <c r="BU62" s="478"/>
      <c r="BV62" s="478"/>
      <c r="BW62" s="478"/>
      <c r="BX62" s="478"/>
      <c r="BY62" s="478"/>
      <c r="BZ62" s="478"/>
      <c r="CA62" s="478"/>
      <c r="CB62" s="478"/>
      <c r="CC62" s="478"/>
      <c r="CD62" s="478"/>
      <c r="CE62" s="478"/>
      <c r="CF62" s="478"/>
      <c r="CG62" s="478"/>
      <c r="CH62" s="478"/>
      <c r="CI62" s="478"/>
      <c r="CJ62" s="337"/>
      <c r="CK62" s="337"/>
      <c r="CL62" s="337"/>
      <c r="CM62" s="337"/>
      <c r="CN62" s="337"/>
      <c r="CO62" s="337"/>
      <c r="CP62" s="337"/>
      <c r="CQ62" s="337"/>
      <c r="CR62" s="337"/>
      <c r="CS62" s="337"/>
      <c r="CT62" s="337"/>
      <c r="CU62" s="337"/>
      <c r="CV62" s="337"/>
      <c r="CW62" s="337"/>
      <c r="CX62" s="337"/>
      <c r="CY62" s="337"/>
      <c r="CZ62" s="337"/>
      <c r="DA62" s="337"/>
      <c r="DB62" s="337"/>
      <c r="DC62" s="337"/>
      <c r="DD62" s="337"/>
      <c r="DE62" s="478"/>
      <c r="DF62" s="478"/>
      <c r="DG62" s="478"/>
      <c r="DH62" s="478"/>
      <c r="DI62" s="478"/>
      <c r="DJ62" s="478"/>
      <c r="DK62" s="478"/>
      <c r="DL62" s="478"/>
      <c r="DM62" s="478"/>
      <c r="DN62" s="478"/>
      <c r="DO62" s="478"/>
      <c r="DP62" s="478"/>
      <c r="DQ62" s="478"/>
      <c r="DR62" s="478"/>
      <c r="DS62" s="478"/>
      <c r="DT62" s="478"/>
      <c r="DU62" s="478"/>
      <c r="DV62" s="478"/>
      <c r="DW62" s="478"/>
      <c r="DX62" s="478"/>
      <c r="DY62" s="478"/>
      <c r="DZ62" s="478"/>
      <c r="EA62" s="478"/>
      <c r="EB62" s="478"/>
      <c r="EC62" s="478"/>
      <c r="ED62" s="478"/>
      <c r="EE62" s="478"/>
      <c r="EF62" s="478"/>
      <c r="EG62" s="478"/>
      <c r="EH62" s="478"/>
      <c r="EI62" s="478"/>
      <c r="EJ62" s="478"/>
      <c r="EK62" s="478"/>
      <c r="EL62" s="478"/>
    </row>
    <row r="63" spans="1:142" ht="15">
      <c r="A63" s="478"/>
      <c r="B63" s="478"/>
      <c r="C63" s="478"/>
      <c r="D63" s="478"/>
      <c r="E63" s="478"/>
      <c r="F63" s="478"/>
      <c r="G63" s="478"/>
      <c r="H63" s="478"/>
      <c r="I63" s="478"/>
      <c r="J63" s="478"/>
      <c r="K63" s="478"/>
      <c r="L63" s="478"/>
      <c r="M63" s="478"/>
      <c r="N63" s="478"/>
      <c r="O63" s="478"/>
      <c r="P63" s="478"/>
      <c r="Q63" s="478"/>
      <c r="R63" s="478"/>
      <c r="S63" s="478"/>
      <c r="T63" s="478"/>
      <c r="U63" s="478"/>
      <c r="V63" s="478"/>
      <c r="W63" s="478"/>
      <c r="X63" s="478"/>
      <c r="Y63" s="478"/>
      <c r="Z63" s="478"/>
      <c r="AA63" s="478"/>
      <c r="AB63" s="478"/>
      <c r="AC63" s="478"/>
      <c r="AD63" s="478"/>
      <c r="AE63" s="478"/>
      <c r="AF63" s="478"/>
      <c r="AG63" s="478"/>
      <c r="AH63" s="478"/>
      <c r="AI63" s="478"/>
      <c r="AJ63" s="478"/>
      <c r="AK63" s="478"/>
      <c r="AL63" s="478"/>
      <c r="AM63" s="478"/>
      <c r="AN63" s="478"/>
      <c r="AO63" s="478"/>
      <c r="AP63" s="478"/>
      <c r="AQ63" s="478"/>
      <c r="AR63" s="478"/>
      <c r="AS63" s="478"/>
      <c r="AT63" s="478"/>
      <c r="AU63" s="478"/>
      <c r="AV63" s="478"/>
      <c r="AW63" s="478"/>
      <c r="AX63" s="478"/>
      <c r="AY63" s="478"/>
      <c r="AZ63" s="478"/>
      <c r="BA63" s="478"/>
      <c r="BB63" s="478"/>
      <c r="BC63" s="478"/>
      <c r="BD63" s="478"/>
      <c r="BE63" s="478"/>
      <c r="BF63" s="478"/>
      <c r="BG63" s="478"/>
      <c r="BH63" s="478"/>
      <c r="BI63" s="478"/>
      <c r="BJ63" s="478"/>
      <c r="BK63" s="478"/>
      <c r="BL63" s="478"/>
      <c r="BM63" s="478"/>
      <c r="BN63" s="478"/>
      <c r="BO63" s="478"/>
      <c r="BP63" s="478"/>
      <c r="BQ63" s="478"/>
      <c r="BR63" s="478"/>
      <c r="BS63" s="478"/>
      <c r="BT63" s="478"/>
      <c r="BU63" s="478"/>
      <c r="BV63" s="478"/>
      <c r="BW63" s="478"/>
      <c r="BX63" s="478"/>
      <c r="BY63" s="478"/>
      <c r="BZ63" s="478"/>
      <c r="CA63" s="478"/>
      <c r="CB63" s="478"/>
      <c r="CC63" s="478"/>
      <c r="CD63" s="478"/>
      <c r="CE63" s="478"/>
      <c r="CF63" s="478"/>
      <c r="CG63" s="478"/>
      <c r="CH63" s="478"/>
      <c r="CI63" s="478"/>
      <c r="CJ63" s="337"/>
      <c r="CK63" s="337"/>
      <c r="CL63" s="337"/>
      <c r="CM63" s="337"/>
      <c r="CN63" s="337"/>
      <c r="CO63" s="337"/>
      <c r="CP63" s="337"/>
      <c r="CQ63" s="337"/>
      <c r="CR63" s="337"/>
      <c r="CS63" s="337"/>
      <c r="CT63" s="337"/>
      <c r="CU63" s="337"/>
      <c r="CV63" s="337"/>
      <c r="CW63" s="337"/>
      <c r="CX63" s="337"/>
      <c r="CY63" s="337"/>
      <c r="CZ63" s="337"/>
      <c r="DA63" s="337"/>
      <c r="DB63" s="337"/>
      <c r="DC63" s="337"/>
      <c r="DD63" s="337"/>
      <c r="DE63" s="478"/>
      <c r="DF63" s="478"/>
      <c r="DG63" s="478"/>
      <c r="DH63" s="478"/>
      <c r="DI63" s="478"/>
      <c r="DJ63" s="478"/>
      <c r="DK63" s="478"/>
      <c r="DL63" s="478"/>
      <c r="DM63" s="478"/>
      <c r="DN63" s="478"/>
      <c r="DO63" s="478"/>
      <c r="DP63" s="478"/>
      <c r="DQ63" s="478"/>
      <c r="DR63" s="478"/>
      <c r="DS63" s="478"/>
      <c r="DT63" s="478"/>
      <c r="DU63" s="478"/>
      <c r="DV63" s="478"/>
      <c r="DW63" s="478"/>
      <c r="DX63" s="478"/>
      <c r="DY63" s="478"/>
      <c r="DZ63" s="478"/>
      <c r="EA63" s="478"/>
      <c r="EB63" s="478"/>
      <c r="EC63" s="478"/>
      <c r="ED63" s="478"/>
      <c r="EE63" s="478"/>
      <c r="EF63" s="478"/>
      <c r="EG63" s="478"/>
      <c r="EH63" s="478"/>
      <c r="EI63" s="478"/>
      <c r="EJ63" s="478"/>
      <c r="EK63" s="478"/>
      <c r="EL63" s="478"/>
    </row>
    <row r="64" spans="1:142" ht="15">
      <c r="A64" s="345"/>
      <c r="B64" s="478"/>
      <c r="C64" s="478"/>
      <c r="D64" s="478"/>
      <c r="E64" s="478"/>
      <c r="F64" s="478"/>
      <c r="G64" s="478"/>
      <c r="H64" s="478"/>
      <c r="I64" s="478"/>
      <c r="J64" s="478"/>
      <c r="K64" s="478"/>
      <c r="L64" s="478"/>
      <c r="M64" s="478"/>
      <c r="N64" s="478"/>
      <c r="O64" s="478"/>
      <c r="P64" s="478"/>
      <c r="Q64" s="478"/>
      <c r="R64" s="478"/>
      <c r="S64" s="478"/>
      <c r="T64" s="478"/>
      <c r="U64" s="478"/>
      <c r="V64" s="478"/>
      <c r="W64" s="478"/>
      <c r="X64" s="478"/>
      <c r="Y64" s="478"/>
      <c r="Z64" s="478"/>
      <c r="AA64" s="478"/>
      <c r="AB64" s="478"/>
      <c r="AC64" s="478"/>
      <c r="AD64" s="478"/>
      <c r="AE64" s="478"/>
      <c r="AF64" s="478"/>
      <c r="AG64" s="478"/>
      <c r="AH64" s="478"/>
      <c r="AI64" s="478"/>
      <c r="AJ64" s="478"/>
      <c r="AK64" s="478"/>
      <c r="AL64" s="478"/>
      <c r="AM64" s="478"/>
      <c r="AN64" s="478"/>
      <c r="AO64" s="478"/>
      <c r="AP64" s="478"/>
      <c r="AQ64" s="478"/>
      <c r="AR64" s="478"/>
      <c r="AS64" s="478"/>
      <c r="AT64" s="478"/>
      <c r="AU64" s="478"/>
      <c r="AV64" s="478"/>
      <c r="AW64" s="478"/>
      <c r="AX64" s="478"/>
      <c r="AY64" s="478"/>
      <c r="AZ64" s="478"/>
      <c r="BA64" s="478"/>
      <c r="BB64" s="478"/>
      <c r="BC64" s="478"/>
      <c r="BD64" s="478"/>
      <c r="BE64" s="478"/>
      <c r="BF64" s="478"/>
      <c r="BG64" s="478"/>
      <c r="BH64" s="478"/>
      <c r="BI64" s="478"/>
      <c r="BJ64" s="478"/>
      <c r="BK64" s="478"/>
      <c r="BL64" s="478"/>
      <c r="BM64" s="478"/>
      <c r="BN64" s="478"/>
      <c r="BO64" s="478"/>
      <c r="BP64" s="478"/>
      <c r="BQ64" s="478"/>
      <c r="BR64" s="478"/>
      <c r="BS64" s="478"/>
      <c r="BT64" s="478"/>
      <c r="BU64" s="478"/>
      <c r="BV64" s="478"/>
      <c r="BW64" s="478"/>
      <c r="BX64" s="478"/>
      <c r="BY64" s="478"/>
      <c r="BZ64" s="478"/>
      <c r="CA64" s="478"/>
      <c r="CB64" s="478"/>
      <c r="CC64" s="478"/>
      <c r="CD64" s="478"/>
      <c r="CE64" s="478"/>
      <c r="CF64" s="478"/>
      <c r="CG64" s="478"/>
      <c r="CH64" s="478"/>
      <c r="CI64" s="478"/>
      <c r="CJ64" s="337"/>
      <c r="CK64" s="337"/>
      <c r="CL64" s="337"/>
      <c r="CM64" s="337"/>
      <c r="CN64" s="337"/>
      <c r="CO64" s="337"/>
      <c r="CP64" s="337"/>
      <c r="CQ64" s="337"/>
      <c r="CR64" s="337"/>
      <c r="CS64" s="337"/>
      <c r="CT64" s="337"/>
      <c r="CU64" s="337"/>
      <c r="CV64" s="337"/>
      <c r="CW64" s="337"/>
      <c r="CX64" s="337"/>
      <c r="CY64" s="337"/>
      <c r="CZ64" s="337"/>
      <c r="DA64" s="337"/>
      <c r="DB64" s="337"/>
      <c r="DC64" s="337"/>
      <c r="DD64" s="337"/>
      <c r="DE64" s="478"/>
      <c r="DF64" s="478"/>
      <c r="DG64" s="478"/>
      <c r="DH64" s="478"/>
      <c r="DI64" s="478"/>
      <c r="DJ64" s="478"/>
      <c r="DK64" s="478"/>
      <c r="DL64" s="478"/>
      <c r="DM64" s="478"/>
      <c r="DN64" s="478"/>
      <c r="DO64" s="478"/>
      <c r="DP64" s="478"/>
      <c r="DQ64" s="478"/>
      <c r="DR64" s="478"/>
      <c r="DS64" s="478"/>
      <c r="DT64" s="478"/>
      <c r="DU64" s="478"/>
      <c r="DV64" s="478"/>
      <c r="DW64" s="478"/>
      <c r="DX64" s="478"/>
      <c r="DY64" s="478"/>
      <c r="DZ64" s="478"/>
      <c r="EA64" s="478"/>
      <c r="EB64" s="478"/>
      <c r="EC64" s="478"/>
      <c r="ED64" s="478"/>
      <c r="EE64" s="478"/>
      <c r="EF64" s="478"/>
      <c r="EG64" s="478"/>
      <c r="EH64" s="478"/>
      <c r="EI64" s="478"/>
      <c r="EJ64" s="478"/>
      <c r="EK64" s="478"/>
      <c r="EL64" s="478"/>
    </row>
    <row r="65" spans="1:142" ht="15">
      <c r="A65" s="478"/>
      <c r="B65" s="478"/>
      <c r="C65" s="478"/>
      <c r="D65" s="478"/>
      <c r="E65" s="478"/>
      <c r="F65" s="478"/>
      <c r="G65" s="478"/>
      <c r="H65" s="478"/>
      <c r="I65" s="478"/>
      <c r="J65" s="478"/>
      <c r="K65" s="478"/>
      <c r="L65" s="478"/>
      <c r="M65" s="478"/>
      <c r="N65" s="478"/>
      <c r="O65" s="478"/>
      <c r="P65" s="478"/>
      <c r="Q65" s="478"/>
      <c r="R65" s="478"/>
      <c r="S65" s="478"/>
      <c r="T65" s="478"/>
      <c r="U65" s="478"/>
      <c r="V65" s="478"/>
      <c r="W65" s="478"/>
      <c r="X65" s="478"/>
      <c r="Y65" s="478"/>
      <c r="Z65" s="478"/>
      <c r="AA65" s="478"/>
      <c r="AB65" s="478"/>
      <c r="AC65" s="478"/>
      <c r="AD65" s="478"/>
      <c r="AE65" s="478"/>
      <c r="AF65" s="478"/>
      <c r="AG65" s="478"/>
      <c r="AH65" s="478"/>
      <c r="AI65" s="478"/>
      <c r="AJ65" s="478"/>
      <c r="AK65" s="478"/>
      <c r="AL65" s="478"/>
      <c r="AM65" s="478"/>
      <c r="AN65" s="478"/>
      <c r="AO65" s="478"/>
      <c r="AP65" s="478"/>
      <c r="AQ65" s="478"/>
      <c r="AR65" s="478"/>
      <c r="AS65" s="478"/>
      <c r="AT65" s="478"/>
      <c r="AU65" s="478"/>
      <c r="AV65" s="478"/>
      <c r="AW65" s="478"/>
      <c r="AX65" s="478"/>
      <c r="AY65" s="478"/>
      <c r="AZ65" s="478"/>
      <c r="BA65" s="478"/>
      <c r="BB65" s="478"/>
      <c r="BC65" s="478"/>
      <c r="BD65" s="478"/>
      <c r="BE65" s="478"/>
      <c r="BF65" s="478"/>
      <c r="BG65" s="478"/>
      <c r="BH65" s="478"/>
      <c r="BI65" s="478"/>
      <c r="BJ65" s="478"/>
      <c r="BK65" s="478"/>
      <c r="BL65" s="478"/>
      <c r="BM65" s="478"/>
      <c r="BN65" s="478"/>
      <c r="BO65" s="478"/>
      <c r="BP65" s="478"/>
      <c r="BQ65" s="478"/>
      <c r="BR65" s="478"/>
      <c r="BS65" s="478"/>
      <c r="BT65" s="478"/>
      <c r="BU65" s="478"/>
      <c r="BV65" s="478"/>
      <c r="BW65" s="478"/>
      <c r="BX65" s="478"/>
      <c r="BY65" s="478"/>
      <c r="BZ65" s="478"/>
      <c r="CA65" s="478"/>
      <c r="CB65" s="478"/>
      <c r="CC65" s="478"/>
      <c r="CD65" s="478"/>
      <c r="CE65" s="478"/>
      <c r="CF65" s="478"/>
      <c r="CG65" s="478"/>
      <c r="CH65" s="478"/>
      <c r="CI65" s="478"/>
      <c r="CJ65" s="478"/>
      <c r="CK65" s="478"/>
      <c r="CL65" s="478"/>
      <c r="CM65" s="478"/>
      <c r="CN65" s="478"/>
      <c r="CO65" s="478"/>
      <c r="CP65" s="478"/>
      <c r="CQ65" s="478"/>
      <c r="CR65" s="478"/>
      <c r="CS65" s="478"/>
      <c r="CT65" s="478"/>
      <c r="CU65" s="478"/>
      <c r="CV65" s="478"/>
      <c r="CW65" s="478"/>
      <c r="CX65" s="478"/>
      <c r="CY65" s="478"/>
      <c r="CZ65" s="478"/>
      <c r="DA65" s="478"/>
      <c r="DB65" s="478"/>
      <c r="DC65" s="478"/>
      <c r="DD65" s="478"/>
      <c r="DE65" s="478"/>
      <c r="DF65" s="478"/>
      <c r="DG65" s="478"/>
      <c r="DH65" s="478"/>
      <c r="DI65" s="478"/>
      <c r="DJ65" s="478"/>
      <c r="DK65" s="478"/>
      <c r="DL65" s="478"/>
      <c r="DM65" s="478"/>
      <c r="DN65" s="478"/>
      <c r="DO65" s="478"/>
      <c r="DP65" s="478"/>
      <c r="DQ65" s="478"/>
      <c r="DR65" s="478"/>
      <c r="DS65" s="478"/>
      <c r="DT65" s="478"/>
      <c r="DU65" s="478"/>
      <c r="DV65" s="478"/>
      <c r="DW65" s="478"/>
      <c r="DX65" s="478"/>
      <c r="DY65" s="478"/>
      <c r="DZ65" s="478"/>
      <c r="EA65" s="478"/>
      <c r="EB65" s="478"/>
      <c r="EC65" s="478"/>
      <c r="ED65" s="478"/>
      <c r="EE65" s="478"/>
      <c r="EF65" s="478"/>
      <c r="EG65" s="478"/>
      <c r="EH65" s="478"/>
      <c r="EI65" s="478"/>
      <c r="EJ65" s="478"/>
      <c r="EK65" s="478"/>
      <c r="EL65" s="478"/>
    </row>
    <row r="66" spans="1:142" ht="15">
      <c r="A66" s="478"/>
      <c r="B66" s="478"/>
      <c r="C66" s="478"/>
      <c r="D66" s="478"/>
      <c r="E66" s="478"/>
      <c r="F66" s="478"/>
      <c r="G66" s="478"/>
      <c r="H66" s="478"/>
      <c r="I66" s="478"/>
      <c r="J66" s="478"/>
      <c r="K66" s="478"/>
      <c r="L66" s="478"/>
      <c r="M66" s="478"/>
      <c r="N66" s="478"/>
      <c r="O66" s="478"/>
      <c r="P66" s="478"/>
      <c r="Q66" s="478"/>
      <c r="R66" s="478"/>
      <c r="S66" s="478"/>
      <c r="T66" s="478"/>
      <c r="U66" s="478"/>
      <c r="V66" s="478"/>
      <c r="W66" s="478"/>
      <c r="X66" s="478"/>
      <c r="Y66" s="478"/>
      <c r="Z66" s="478"/>
      <c r="AA66" s="478"/>
      <c r="AB66" s="478"/>
      <c r="AC66" s="478"/>
      <c r="AD66" s="478"/>
      <c r="AE66" s="478"/>
      <c r="AF66" s="478"/>
      <c r="AG66" s="478"/>
      <c r="AH66" s="478"/>
      <c r="AI66" s="478"/>
      <c r="AJ66" s="478"/>
      <c r="AK66" s="478"/>
      <c r="AL66" s="478"/>
      <c r="AM66" s="478"/>
      <c r="AN66" s="478"/>
      <c r="AO66" s="478"/>
      <c r="AP66" s="478"/>
      <c r="AQ66" s="478"/>
      <c r="AR66" s="478"/>
      <c r="AS66" s="478"/>
      <c r="AT66" s="478"/>
      <c r="AU66" s="478"/>
      <c r="AV66" s="478"/>
      <c r="AW66" s="478"/>
      <c r="AX66" s="478"/>
      <c r="AY66" s="478"/>
      <c r="AZ66" s="478"/>
      <c r="BA66" s="478"/>
      <c r="BB66" s="478"/>
      <c r="BC66" s="478"/>
      <c r="BD66" s="478"/>
      <c r="BE66" s="478"/>
      <c r="BF66" s="478"/>
      <c r="BG66" s="478"/>
      <c r="BH66" s="478"/>
      <c r="BI66" s="478"/>
      <c r="BJ66" s="478"/>
      <c r="BK66" s="478"/>
      <c r="BL66" s="478"/>
      <c r="BM66" s="478"/>
      <c r="BN66" s="478"/>
      <c r="BO66" s="478"/>
      <c r="BP66" s="478"/>
      <c r="BQ66" s="478"/>
      <c r="BR66" s="478"/>
      <c r="BS66" s="478"/>
      <c r="BT66" s="478"/>
      <c r="BU66" s="478"/>
      <c r="BV66" s="478"/>
      <c r="BW66" s="478"/>
      <c r="BX66" s="478"/>
      <c r="BY66" s="478"/>
      <c r="BZ66" s="478"/>
      <c r="CA66" s="478"/>
      <c r="CB66" s="478"/>
      <c r="CC66" s="478"/>
      <c r="CD66" s="478"/>
      <c r="CE66" s="478"/>
      <c r="CF66" s="478"/>
      <c r="CG66" s="478"/>
      <c r="CH66" s="478"/>
      <c r="CI66" s="478"/>
      <c r="CJ66" s="478"/>
      <c r="CK66" s="478"/>
      <c r="CL66" s="478"/>
      <c r="CM66" s="478"/>
      <c r="CN66" s="478"/>
      <c r="CO66" s="478"/>
      <c r="CP66" s="478"/>
      <c r="CQ66" s="478"/>
      <c r="CR66" s="478"/>
      <c r="CS66" s="478"/>
      <c r="CT66" s="478"/>
      <c r="CU66" s="478"/>
      <c r="CV66" s="478"/>
      <c r="CW66" s="478"/>
      <c r="CX66" s="478"/>
      <c r="CY66" s="478"/>
      <c r="CZ66" s="478"/>
      <c r="DA66" s="478"/>
      <c r="DB66" s="478"/>
      <c r="DC66" s="478"/>
      <c r="DD66" s="478"/>
      <c r="DE66" s="478"/>
      <c r="DF66" s="478"/>
      <c r="DG66" s="478"/>
      <c r="DH66" s="478"/>
      <c r="DI66" s="478"/>
      <c r="DJ66" s="478"/>
      <c r="DK66" s="478"/>
      <c r="DL66" s="478"/>
      <c r="DM66" s="478"/>
      <c r="DN66" s="478"/>
      <c r="DO66" s="478"/>
      <c r="DP66" s="478"/>
      <c r="DQ66" s="478"/>
      <c r="DR66" s="478"/>
      <c r="DS66" s="478"/>
      <c r="DT66" s="478"/>
      <c r="DU66" s="478"/>
      <c r="DV66" s="478"/>
      <c r="DW66" s="478"/>
      <c r="DX66" s="478"/>
      <c r="DY66" s="478"/>
      <c r="DZ66" s="478"/>
      <c r="EA66" s="478"/>
      <c r="EB66" s="478"/>
      <c r="EC66" s="478"/>
      <c r="ED66" s="478"/>
      <c r="EE66" s="478"/>
      <c r="EF66" s="478"/>
      <c r="EG66" s="478"/>
      <c r="EH66" s="478"/>
      <c r="EI66" s="478"/>
      <c r="EJ66" s="478"/>
      <c r="EK66" s="478"/>
      <c r="EL66" s="478"/>
    </row>
    <row r="67" spans="1:142" ht="15">
      <c r="A67" s="478"/>
      <c r="B67" s="478"/>
      <c r="C67" s="478"/>
      <c r="D67" s="478"/>
      <c r="E67" s="478"/>
      <c r="F67" s="478"/>
      <c r="G67" s="478"/>
      <c r="H67" s="478"/>
      <c r="I67" s="478"/>
      <c r="J67" s="478"/>
      <c r="K67" s="478"/>
      <c r="L67" s="478"/>
      <c r="M67" s="478"/>
      <c r="N67" s="478"/>
      <c r="O67" s="478"/>
      <c r="P67" s="478"/>
      <c r="Q67" s="478"/>
      <c r="R67" s="478"/>
      <c r="S67" s="478"/>
      <c r="T67" s="478"/>
      <c r="U67" s="478"/>
      <c r="V67" s="478"/>
      <c r="W67" s="478"/>
      <c r="X67" s="478"/>
      <c r="Y67" s="478"/>
      <c r="Z67" s="478"/>
      <c r="AA67" s="478"/>
      <c r="AB67" s="478"/>
      <c r="AC67" s="478"/>
      <c r="AD67" s="478"/>
      <c r="AE67" s="478"/>
      <c r="AF67" s="478"/>
      <c r="AG67" s="478"/>
      <c r="AH67" s="478"/>
      <c r="AI67" s="478"/>
      <c r="AJ67" s="478"/>
      <c r="AK67" s="478"/>
      <c r="AL67" s="478"/>
      <c r="AM67" s="478"/>
      <c r="AN67" s="478"/>
      <c r="AO67" s="478"/>
      <c r="AP67" s="478"/>
      <c r="AQ67" s="478"/>
      <c r="AR67" s="478"/>
      <c r="AS67" s="478"/>
      <c r="AT67" s="478"/>
      <c r="AU67" s="478"/>
      <c r="AV67" s="478"/>
      <c r="AW67" s="478"/>
      <c r="AX67" s="478"/>
      <c r="AY67" s="478"/>
      <c r="AZ67" s="478"/>
      <c r="BA67" s="478"/>
      <c r="BB67" s="478"/>
      <c r="BC67" s="478"/>
      <c r="BD67" s="478"/>
      <c r="BE67" s="478"/>
      <c r="BF67" s="478"/>
      <c r="BG67" s="478"/>
      <c r="BH67" s="478"/>
      <c r="BI67" s="478"/>
      <c r="BJ67" s="478"/>
      <c r="BK67" s="478"/>
      <c r="BL67" s="478"/>
      <c r="BM67" s="478"/>
      <c r="BN67" s="478"/>
      <c r="BO67" s="478"/>
      <c r="BP67" s="478"/>
      <c r="BQ67" s="478"/>
      <c r="BR67" s="478"/>
      <c r="BS67" s="478"/>
      <c r="BT67" s="478"/>
      <c r="BU67" s="478"/>
      <c r="BV67" s="478"/>
      <c r="BW67" s="478"/>
      <c r="BX67" s="478"/>
      <c r="BY67" s="478"/>
      <c r="BZ67" s="478"/>
      <c r="CA67" s="478"/>
      <c r="CB67" s="478"/>
      <c r="CC67" s="478"/>
      <c r="CD67" s="478"/>
      <c r="CE67" s="478"/>
      <c r="CF67" s="478"/>
      <c r="CG67" s="478"/>
      <c r="CH67" s="478"/>
      <c r="CI67" s="478"/>
      <c r="CJ67" s="478"/>
      <c r="CK67" s="478"/>
      <c r="CL67" s="478"/>
      <c r="CM67" s="478"/>
      <c r="CN67" s="478"/>
      <c r="CO67" s="478"/>
      <c r="CP67" s="478"/>
      <c r="CQ67" s="478"/>
      <c r="CR67" s="478"/>
      <c r="CS67" s="478"/>
      <c r="CT67" s="478"/>
      <c r="CU67" s="478"/>
      <c r="CV67" s="478"/>
      <c r="CW67" s="478"/>
      <c r="CX67" s="478"/>
      <c r="CY67" s="478"/>
      <c r="CZ67" s="478"/>
      <c r="DA67" s="478"/>
      <c r="DB67" s="478"/>
      <c r="DC67" s="478"/>
      <c r="DD67" s="478"/>
      <c r="DE67" s="478"/>
      <c r="DF67" s="478"/>
      <c r="DG67" s="478"/>
      <c r="DH67" s="478"/>
      <c r="DI67" s="478"/>
      <c r="DJ67" s="478"/>
      <c r="DK67" s="478"/>
      <c r="DL67" s="478"/>
      <c r="DM67" s="478"/>
      <c r="DN67" s="478"/>
      <c r="DO67" s="478"/>
      <c r="DP67" s="478"/>
      <c r="DQ67" s="478"/>
      <c r="DR67" s="478"/>
      <c r="DS67" s="478"/>
      <c r="DT67" s="478"/>
      <c r="DU67" s="478"/>
      <c r="DV67" s="478"/>
      <c r="DW67" s="478"/>
      <c r="DX67" s="478"/>
      <c r="DY67" s="478"/>
      <c r="DZ67" s="478"/>
      <c r="EA67" s="478"/>
      <c r="EB67" s="478"/>
      <c r="EC67" s="478"/>
      <c r="ED67" s="478"/>
      <c r="EE67" s="478"/>
      <c r="EF67" s="478"/>
      <c r="EG67" s="478"/>
      <c r="EH67" s="478"/>
      <c r="EI67" s="478"/>
      <c r="EJ67" s="478"/>
      <c r="EK67" s="478"/>
      <c r="EL67" s="478"/>
    </row>
    <row r="68" spans="1:142" ht="15">
      <c r="A68" s="478"/>
      <c r="B68" s="478"/>
      <c r="C68" s="478"/>
      <c r="D68" s="478"/>
      <c r="E68" s="478"/>
      <c r="F68" s="478"/>
      <c r="G68" s="478"/>
      <c r="H68" s="478"/>
      <c r="I68" s="478"/>
      <c r="J68" s="478"/>
      <c r="K68" s="478"/>
      <c r="L68" s="478"/>
      <c r="M68" s="478"/>
      <c r="N68" s="478"/>
      <c r="O68" s="478"/>
      <c r="P68" s="478"/>
      <c r="Q68" s="478"/>
      <c r="R68" s="478"/>
      <c r="S68" s="478"/>
      <c r="T68" s="478"/>
      <c r="U68" s="478"/>
      <c r="V68" s="478"/>
      <c r="W68" s="478"/>
      <c r="X68" s="478"/>
      <c r="Y68" s="478"/>
      <c r="Z68" s="478"/>
      <c r="AA68" s="478"/>
      <c r="AB68" s="478"/>
      <c r="AC68" s="478"/>
      <c r="AD68" s="478"/>
      <c r="AE68" s="478"/>
      <c r="AF68" s="478"/>
      <c r="AG68" s="478"/>
      <c r="AH68" s="478"/>
      <c r="AI68" s="478"/>
      <c r="AJ68" s="478"/>
      <c r="AK68" s="478"/>
      <c r="AL68" s="478"/>
      <c r="AM68" s="478"/>
      <c r="AN68" s="478"/>
      <c r="AO68" s="478"/>
      <c r="AP68" s="478"/>
      <c r="AQ68" s="478"/>
      <c r="AR68" s="478"/>
      <c r="AS68" s="478"/>
      <c r="AT68" s="478"/>
      <c r="AU68" s="478"/>
      <c r="AV68" s="478"/>
      <c r="AW68" s="478"/>
      <c r="AX68" s="478"/>
      <c r="AY68" s="478"/>
      <c r="AZ68" s="478"/>
      <c r="BA68" s="478"/>
      <c r="BB68" s="478"/>
      <c r="BC68" s="478"/>
      <c r="BD68" s="478"/>
      <c r="BE68" s="478"/>
      <c r="BF68" s="478"/>
      <c r="BG68" s="478"/>
      <c r="BH68" s="478"/>
      <c r="BI68" s="478"/>
      <c r="BJ68" s="478"/>
      <c r="BK68" s="478"/>
      <c r="BL68" s="478"/>
      <c r="BM68" s="478"/>
      <c r="BN68" s="478"/>
      <c r="BO68" s="478"/>
      <c r="BP68" s="478"/>
      <c r="BQ68" s="478"/>
      <c r="BR68" s="478"/>
      <c r="BS68" s="478"/>
      <c r="BT68" s="478"/>
      <c r="BU68" s="478"/>
      <c r="BV68" s="478"/>
      <c r="BW68" s="478"/>
      <c r="BX68" s="478"/>
      <c r="BY68" s="478"/>
      <c r="BZ68" s="478"/>
      <c r="CA68" s="478"/>
      <c r="CB68" s="478"/>
      <c r="CC68" s="478"/>
      <c r="CD68" s="478"/>
      <c r="CE68" s="478"/>
      <c r="CF68" s="478"/>
      <c r="CG68" s="478"/>
      <c r="CH68" s="478"/>
      <c r="CI68" s="478"/>
      <c r="CJ68" s="478"/>
      <c r="CK68" s="478"/>
      <c r="CL68" s="478"/>
      <c r="CM68" s="478"/>
      <c r="CN68" s="478"/>
      <c r="CO68" s="478"/>
      <c r="CP68" s="478"/>
      <c r="CQ68" s="478"/>
      <c r="CR68" s="478"/>
      <c r="CS68" s="478"/>
      <c r="CT68" s="478"/>
      <c r="CU68" s="478"/>
      <c r="CV68" s="478"/>
      <c r="CW68" s="478"/>
      <c r="CX68" s="478"/>
      <c r="CY68" s="478"/>
      <c r="CZ68" s="478"/>
      <c r="DA68" s="478"/>
      <c r="DB68" s="478"/>
      <c r="DC68" s="478"/>
      <c r="DD68" s="478"/>
      <c r="DE68" s="478"/>
      <c r="DF68" s="478"/>
      <c r="DG68" s="478"/>
      <c r="DH68" s="478"/>
      <c r="DI68" s="478"/>
      <c r="DJ68" s="478"/>
      <c r="DK68" s="478"/>
      <c r="DL68" s="478"/>
      <c r="DM68" s="478"/>
      <c r="DN68" s="478"/>
      <c r="DO68" s="478"/>
      <c r="DP68" s="478"/>
      <c r="DQ68" s="478"/>
      <c r="DR68" s="478"/>
      <c r="DS68" s="478"/>
      <c r="DT68" s="478"/>
      <c r="DU68" s="478"/>
      <c r="DV68" s="478"/>
      <c r="DW68" s="478"/>
      <c r="DX68" s="478"/>
      <c r="DY68" s="478"/>
      <c r="DZ68" s="478"/>
      <c r="EA68" s="478"/>
      <c r="EB68" s="478"/>
      <c r="EC68" s="478"/>
      <c r="ED68" s="478"/>
      <c r="EE68" s="478"/>
      <c r="EF68" s="478"/>
      <c r="EG68" s="478"/>
      <c r="EH68" s="478"/>
      <c r="EI68" s="478"/>
      <c r="EJ68" s="478"/>
      <c r="EK68" s="478"/>
      <c r="EL68" s="478"/>
    </row>
    <row r="69" spans="1:142" ht="15">
      <c r="A69" s="478"/>
      <c r="B69" s="478"/>
      <c r="C69" s="478"/>
      <c r="D69" s="478"/>
      <c r="E69" s="478"/>
      <c r="F69" s="478"/>
      <c r="G69" s="478"/>
      <c r="H69" s="478"/>
      <c r="I69" s="478"/>
      <c r="J69" s="478"/>
      <c r="K69" s="478"/>
      <c r="L69" s="478"/>
      <c r="M69" s="478"/>
      <c r="N69" s="478"/>
      <c r="O69" s="478"/>
      <c r="P69" s="478"/>
      <c r="Q69" s="478"/>
      <c r="R69" s="478"/>
      <c r="S69" s="478"/>
      <c r="T69" s="478"/>
      <c r="U69" s="478"/>
      <c r="V69" s="478"/>
      <c r="W69" s="478"/>
      <c r="X69" s="478"/>
      <c r="Y69" s="478"/>
      <c r="Z69" s="478"/>
      <c r="AA69" s="478"/>
      <c r="AB69" s="478"/>
      <c r="AC69" s="478"/>
      <c r="AD69" s="478"/>
      <c r="AE69" s="478"/>
      <c r="AF69" s="478"/>
      <c r="AG69" s="478"/>
      <c r="AH69" s="478"/>
      <c r="AI69" s="478"/>
      <c r="AJ69" s="478"/>
      <c r="AK69" s="478"/>
      <c r="AL69" s="478"/>
      <c r="AM69" s="478"/>
      <c r="AN69" s="478"/>
      <c r="AO69" s="478"/>
      <c r="AP69" s="478"/>
      <c r="AQ69" s="478"/>
      <c r="AR69" s="478"/>
      <c r="AS69" s="478"/>
      <c r="AT69" s="478"/>
      <c r="AU69" s="478"/>
      <c r="AV69" s="478"/>
      <c r="AW69" s="478"/>
      <c r="AX69" s="478"/>
      <c r="AY69" s="478"/>
      <c r="AZ69" s="478"/>
      <c r="BA69" s="478"/>
      <c r="BB69" s="478"/>
      <c r="BC69" s="478"/>
      <c r="BD69" s="478"/>
      <c r="BE69" s="478"/>
      <c r="BF69" s="478"/>
      <c r="BG69" s="478"/>
      <c r="BH69" s="478"/>
      <c r="BI69" s="478"/>
      <c r="BJ69" s="478"/>
      <c r="BK69" s="478"/>
      <c r="BL69" s="478"/>
      <c r="BM69" s="478"/>
      <c r="BN69" s="478"/>
      <c r="BO69" s="478"/>
      <c r="BP69" s="478"/>
      <c r="BQ69" s="478"/>
      <c r="BR69" s="478"/>
      <c r="BS69" s="478"/>
      <c r="BT69" s="478"/>
      <c r="BU69" s="478"/>
      <c r="BV69" s="478"/>
      <c r="BW69" s="478"/>
      <c r="BX69" s="478"/>
      <c r="BY69" s="478"/>
      <c r="BZ69" s="478"/>
      <c r="CA69" s="478"/>
      <c r="CB69" s="478"/>
      <c r="CC69" s="478"/>
      <c r="CD69" s="478"/>
      <c r="CE69" s="478"/>
      <c r="CF69" s="478"/>
      <c r="CG69" s="478"/>
      <c r="CH69" s="478"/>
      <c r="CI69" s="478"/>
      <c r="CJ69" s="478"/>
      <c r="CK69" s="478"/>
      <c r="CL69" s="478"/>
      <c r="CM69" s="478"/>
      <c r="CN69" s="478"/>
      <c r="CO69" s="478"/>
      <c r="CP69" s="478"/>
      <c r="CQ69" s="478"/>
      <c r="CR69" s="478"/>
      <c r="CS69" s="478"/>
      <c r="CT69" s="478"/>
      <c r="CU69" s="478"/>
      <c r="CV69" s="478"/>
      <c r="CW69" s="478"/>
      <c r="CX69" s="478"/>
      <c r="CY69" s="478"/>
      <c r="CZ69" s="478"/>
      <c r="DA69" s="478"/>
      <c r="DB69" s="478"/>
      <c r="DC69" s="478"/>
      <c r="DD69" s="478"/>
      <c r="DE69" s="478"/>
      <c r="DF69" s="478"/>
      <c r="DG69" s="478"/>
      <c r="DH69" s="478"/>
      <c r="DI69" s="478"/>
      <c r="DJ69" s="478"/>
      <c r="DK69" s="478"/>
      <c r="DL69" s="478"/>
      <c r="DM69" s="478"/>
      <c r="DN69" s="478"/>
      <c r="DO69" s="478"/>
      <c r="DP69" s="478"/>
      <c r="DQ69" s="478"/>
      <c r="DR69" s="478"/>
      <c r="DS69" s="478"/>
      <c r="DT69" s="478"/>
      <c r="DU69" s="478"/>
      <c r="DV69" s="478"/>
      <c r="DW69" s="478"/>
      <c r="DX69" s="478"/>
      <c r="DY69" s="478"/>
      <c r="DZ69" s="478"/>
      <c r="EA69" s="478"/>
      <c r="EB69" s="478"/>
      <c r="EC69" s="478"/>
      <c r="ED69" s="478"/>
      <c r="EE69" s="478"/>
      <c r="EF69" s="478"/>
      <c r="EG69" s="478"/>
      <c r="EH69" s="478"/>
      <c r="EI69" s="478"/>
      <c r="EJ69" s="478"/>
      <c r="EK69" s="478"/>
      <c r="EL69" s="478"/>
    </row>
    <row r="70" spans="1:142" ht="15">
      <c r="A70" s="478"/>
      <c r="B70" s="478"/>
      <c r="C70" s="478"/>
      <c r="D70" s="478"/>
      <c r="E70" s="478"/>
      <c r="F70" s="478"/>
      <c r="G70" s="478"/>
      <c r="H70" s="478"/>
      <c r="I70" s="478"/>
      <c r="J70" s="478"/>
      <c r="K70" s="478"/>
      <c r="L70" s="478"/>
      <c r="M70" s="478"/>
      <c r="N70" s="478"/>
      <c r="O70" s="478"/>
      <c r="P70" s="478"/>
      <c r="Q70" s="478"/>
      <c r="R70" s="478"/>
      <c r="S70" s="478"/>
      <c r="T70" s="478"/>
      <c r="U70" s="478"/>
      <c r="V70" s="478"/>
      <c r="W70" s="478"/>
      <c r="X70" s="478"/>
      <c r="Y70" s="478"/>
      <c r="Z70" s="478"/>
      <c r="AA70" s="478"/>
      <c r="AB70" s="478"/>
      <c r="AC70" s="478"/>
      <c r="AD70" s="478"/>
      <c r="AE70" s="478"/>
      <c r="AF70" s="478"/>
      <c r="AG70" s="478"/>
      <c r="AH70" s="478"/>
      <c r="AI70" s="478"/>
      <c r="AJ70" s="478"/>
      <c r="AK70" s="478"/>
      <c r="AL70" s="478"/>
      <c r="AM70" s="478"/>
      <c r="AN70" s="478"/>
      <c r="AO70" s="478"/>
      <c r="AP70" s="478"/>
      <c r="AQ70" s="478"/>
      <c r="AR70" s="478"/>
      <c r="AS70" s="478"/>
      <c r="AT70" s="478"/>
      <c r="AU70" s="478"/>
      <c r="AV70" s="478"/>
      <c r="AW70" s="478"/>
      <c r="AX70" s="478"/>
      <c r="AY70" s="478"/>
      <c r="AZ70" s="478"/>
      <c r="BA70" s="478"/>
      <c r="BB70" s="478"/>
      <c r="BC70" s="478"/>
      <c r="BD70" s="478"/>
      <c r="BE70" s="478"/>
      <c r="BF70" s="478"/>
      <c r="BG70" s="478"/>
      <c r="BH70" s="478"/>
      <c r="BI70" s="478"/>
      <c r="BJ70" s="478"/>
      <c r="BK70" s="478"/>
      <c r="BL70" s="478"/>
      <c r="BM70" s="478"/>
      <c r="BN70" s="478"/>
      <c r="BO70" s="478"/>
      <c r="BP70" s="478"/>
      <c r="BQ70" s="478"/>
      <c r="BR70" s="478"/>
      <c r="BS70" s="478"/>
      <c r="BT70" s="478"/>
      <c r="BU70" s="478"/>
      <c r="BV70" s="478"/>
      <c r="BW70" s="478"/>
      <c r="BX70" s="478"/>
      <c r="BY70" s="478"/>
      <c r="BZ70" s="478"/>
      <c r="CA70" s="478"/>
      <c r="CB70" s="478"/>
      <c r="CC70" s="478"/>
      <c r="CD70" s="478"/>
      <c r="CE70" s="478"/>
      <c r="CF70" s="478"/>
      <c r="CG70" s="478"/>
      <c r="CH70" s="478"/>
      <c r="CI70" s="478"/>
      <c r="CJ70" s="478"/>
      <c r="CK70" s="478"/>
      <c r="CL70" s="478"/>
      <c r="CM70" s="478"/>
      <c r="CN70" s="478"/>
      <c r="CO70" s="478"/>
      <c r="CP70" s="478"/>
      <c r="CQ70" s="478"/>
      <c r="CR70" s="478"/>
      <c r="CS70" s="478"/>
      <c r="CT70" s="478"/>
      <c r="CU70" s="478"/>
      <c r="CV70" s="478"/>
      <c r="CW70" s="478"/>
      <c r="CX70" s="478"/>
      <c r="CY70" s="478"/>
      <c r="CZ70" s="478"/>
      <c r="DA70" s="478"/>
      <c r="DB70" s="478"/>
      <c r="DC70" s="478"/>
      <c r="DD70" s="478"/>
      <c r="DE70" s="478"/>
      <c r="DF70" s="478"/>
      <c r="DG70" s="478"/>
      <c r="DH70" s="478"/>
      <c r="DI70" s="478"/>
      <c r="DJ70" s="478"/>
      <c r="DK70" s="478"/>
      <c r="DL70" s="478"/>
      <c r="DM70" s="478"/>
      <c r="DN70" s="478"/>
      <c r="DO70" s="478"/>
      <c r="DP70" s="478"/>
      <c r="DQ70" s="478"/>
      <c r="DR70" s="478"/>
      <c r="DS70" s="478"/>
      <c r="DT70" s="478"/>
      <c r="DU70" s="478"/>
      <c r="DV70" s="478"/>
      <c r="DW70" s="478"/>
      <c r="DX70" s="478"/>
      <c r="DY70" s="478"/>
      <c r="DZ70" s="478"/>
      <c r="EA70" s="478"/>
      <c r="EB70" s="478"/>
      <c r="EC70" s="478"/>
      <c r="ED70" s="478"/>
      <c r="EE70" s="478"/>
      <c r="EF70" s="478"/>
      <c r="EG70" s="478"/>
      <c r="EH70" s="478"/>
      <c r="EI70" s="478"/>
      <c r="EJ70" s="478"/>
      <c r="EK70" s="478"/>
      <c r="EL70" s="478"/>
    </row>
    <row r="71" spans="1:142" ht="15">
      <c r="A71" s="478"/>
      <c r="B71" s="478"/>
      <c r="C71" s="478"/>
      <c r="D71" s="478"/>
      <c r="E71" s="478"/>
      <c r="F71" s="478"/>
      <c r="G71" s="478"/>
      <c r="H71" s="478"/>
      <c r="I71" s="478"/>
      <c r="J71" s="478"/>
      <c r="K71" s="478"/>
      <c r="L71" s="478"/>
      <c r="M71" s="478"/>
      <c r="N71" s="478"/>
      <c r="O71" s="478"/>
      <c r="P71" s="478"/>
      <c r="Q71" s="478"/>
      <c r="R71" s="478"/>
      <c r="S71" s="478"/>
      <c r="T71" s="478"/>
      <c r="U71" s="478"/>
      <c r="V71" s="478"/>
      <c r="W71" s="478"/>
      <c r="X71" s="478"/>
      <c r="Y71" s="478"/>
      <c r="Z71" s="478"/>
      <c r="AA71" s="478"/>
      <c r="AB71" s="478"/>
      <c r="AC71" s="478"/>
      <c r="AD71" s="478"/>
      <c r="AE71" s="478"/>
      <c r="AF71" s="478"/>
      <c r="AG71" s="478"/>
      <c r="AH71" s="478"/>
      <c r="AI71" s="478"/>
      <c r="AJ71" s="478"/>
      <c r="AK71" s="478"/>
      <c r="AL71" s="478"/>
      <c r="AM71" s="478"/>
      <c r="AN71" s="478"/>
      <c r="AO71" s="478"/>
      <c r="AP71" s="478"/>
      <c r="AQ71" s="478"/>
      <c r="AR71" s="478"/>
      <c r="AS71" s="478"/>
      <c r="AT71" s="478"/>
      <c r="AU71" s="478"/>
      <c r="AV71" s="478"/>
      <c r="AW71" s="478"/>
      <c r="AX71" s="478"/>
      <c r="AY71" s="478"/>
      <c r="AZ71" s="478"/>
      <c r="BA71" s="478"/>
      <c r="BB71" s="478"/>
      <c r="BC71" s="478"/>
      <c r="BD71" s="478"/>
      <c r="BE71" s="478"/>
      <c r="BF71" s="478"/>
      <c r="BG71" s="478"/>
      <c r="BH71" s="478"/>
      <c r="BI71" s="478"/>
      <c r="BJ71" s="478"/>
      <c r="BK71" s="478"/>
      <c r="BL71" s="478"/>
      <c r="BM71" s="478"/>
      <c r="BN71" s="478"/>
      <c r="BO71" s="478"/>
      <c r="BP71" s="478"/>
      <c r="BQ71" s="478"/>
      <c r="BR71" s="478"/>
      <c r="BS71" s="478"/>
      <c r="BT71" s="478"/>
      <c r="BU71" s="478"/>
      <c r="BV71" s="478"/>
      <c r="BW71" s="478"/>
      <c r="BX71" s="478"/>
      <c r="BY71" s="478"/>
      <c r="BZ71" s="478"/>
      <c r="CA71" s="478"/>
      <c r="CB71" s="478"/>
      <c r="CC71" s="478"/>
      <c r="CD71" s="478"/>
      <c r="CE71" s="478"/>
      <c r="CF71" s="478"/>
      <c r="CG71" s="478"/>
      <c r="CH71" s="478"/>
      <c r="CI71" s="478"/>
      <c r="CJ71" s="478"/>
      <c r="CK71" s="478"/>
      <c r="CL71" s="478"/>
      <c r="CM71" s="478"/>
      <c r="CN71" s="478"/>
      <c r="CO71" s="478"/>
      <c r="CP71" s="478"/>
      <c r="CQ71" s="478"/>
      <c r="CR71" s="478"/>
      <c r="CS71" s="478"/>
      <c r="CT71" s="478"/>
      <c r="CU71" s="478"/>
      <c r="CV71" s="478"/>
      <c r="CW71" s="478"/>
      <c r="CX71" s="478"/>
      <c r="CY71" s="478"/>
      <c r="CZ71" s="478"/>
      <c r="DA71" s="478"/>
      <c r="DB71" s="478"/>
      <c r="DC71" s="478"/>
      <c r="DD71" s="478"/>
      <c r="DE71" s="478"/>
      <c r="DF71" s="478"/>
      <c r="DG71" s="478"/>
      <c r="DH71" s="478"/>
      <c r="DI71" s="478"/>
      <c r="DJ71" s="478"/>
      <c r="DK71" s="478"/>
      <c r="DL71" s="478"/>
      <c r="DM71" s="478"/>
      <c r="DN71" s="478"/>
      <c r="DO71" s="478"/>
      <c r="DP71" s="478"/>
      <c r="DQ71" s="478"/>
      <c r="DR71" s="478"/>
      <c r="DS71" s="478"/>
      <c r="DT71" s="478"/>
      <c r="DU71" s="478"/>
      <c r="DV71" s="478"/>
      <c r="DW71" s="478"/>
      <c r="DX71" s="478"/>
      <c r="DY71" s="478"/>
      <c r="DZ71" s="478"/>
      <c r="EA71" s="478"/>
      <c r="EB71" s="478"/>
      <c r="EC71" s="478"/>
      <c r="ED71" s="478"/>
      <c r="EE71" s="478"/>
      <c r="EF71" s="478"/>
      <c r="EG71" s="478"/>
      <c r="EH71" s="478"/>
      <c r="EI71" s="478"/>
      <c r="EJ71" s="478"/>
      <c r="EK71" s="478"/>
      <c r="EL71" s="478"/>
    </row>
    <row r="72" spans="1:142" ht="15">
      <c r="A72" s="478"/>
      <c r="B72" s="478"/>
      <c r="C72" s="478"/>
      <c r="D72" s="478"/>
      <c r="E72" s="478"/>
      <c r="F72" s="478"/>
      <c r="G72" s="478"/>
      <c r="H72" s="478"/>
      <c r="I72" s="478"/>
      <c r="J72" s="478"/>
      <c r="K72" s="478"/>
      <c r="L72" s="478"/>
      <c r="M72" s="478"/>
      <c r="N72" s="478"/>
      <c r="O72" s="478"/>
      <c r="P72" s="478"/>
      <c r="Q72" s="478"/>
      <c r="R72" s="478"/>
      <c r="S72" s="478"/>
      <c r="T72" s="478"/>
      <c r="U72" s="478"/>
      <c r="V72" s="478"/>
      <c r="W72" s="478"/>
      <c r="X72" s="478"/>
      <c r="Y72" s="478"/>
      <c r="Z72" s="478"/>
      <c r="AA72" s="478"/>
      <c r="AB72" s="478"/>
      <c r="AC72" s="478"/>
      <c r="AD72" s="478"/>
      <c r="AE72" s="478"/>
      <c r="AF72" s="478"/>
      <c r="AG72" s="478"/>
      <c r="AH72" s="478"/>
      <c r="AI72" s="478"/>
      <c r="AJ72" s="478"/>
      <c r="AK72" s="478"/>
      <c r="AL72" s="478"/>
      <c r="AM72" s="478"/>
      <c r="AN72" s="478"/>
      <c r="AO72" s="478"/>
      <c r="AP72" s="478"/>
      <c r="AQ72" s="478"/>
      <c r="AR72" s="478"/>
      <c r="AS72" s="478"/>
      <c r="AT72" s="478"/>
      <c r="AU72" s="478"/>
      <c r="AV72" s="478"/>
      <c r="AW72" s="478"/>
      <c r="AX72" s="478"/>
      <c r="AY72" s="478"/>
      <c r="AZ72" s="478"/>
      <c r="BA72" s="478"/>
      <c r="BB72" s="478"/>
      <c r="BC72" s="478"/>
      <c r="BD72" s="478"/>
      <c r="BE72" s="478"/>
      <c r="BF72" s="478"/>
      <c r="BG72" s="478"/>
      <c r="BH72" s="478"/>
      <c r="BI72" s="478"/>
      <c r="BJ72" s="478"/>
      <c r="BK72" s="478"/>
      <c r="BL72" s="478"/>
      <c r="BM72" s="478"/>
      <c r="BN72" s="478"/>
      <c r="BO72" s="478"/>
      <c r="BP72" s="478"/>
      <c r="BQ72" s="478"/>
      <c r="BR72" s="478"/>
      <c r="BS72" s="478"/>
      <c r="BT72" s="478"/>
      <c r="BU72" s="478"/>
      <c r="BV72" s="478"/>
      <c r="BW72" s="478"/>
      <c r="BX72" s="478"/>
      <c r="BY72" s="478"/>
      <c r="BZ72" s="478"/>
      <c r="CA72" s="478"/>
      <c r="CB72" s="478"/>
      <c r="CC72" s="478"/>
      <c r="CD72" s="478"/>
      <c r="CE72" s="478"/>
      <c r="CF72" s="478"/>
      <c r="CG72" s="478"/>
      <c r="CH72" s="478"/>
      <c r="CI72" s="478"/>
      <c r="CJ72" s="478"/>
      <c r="CK72" s="478"/>
      <c r="CL72" s="478"/>
      <c r="CM72" s="478"/>
      <c r="CN72" s="478"/>
      <c r="CO72" s="478"/>
      <c r="CP72" s="478"/>
      <c r="CQ72" s="478"/>
      <c r="CR72" s="478"/>
      <c r="CS72" s="478"/>
      <c r="CT72" s="478"/>
      <c r="CU72" s="478"/>
      <c r="CV72" s="478"/>
      <c r="CW72" s="478"/>
      <c r="CX72" s="478"/>
      <c r="CY72" s="478"/>
      <c r="CZ72" s="478"/>
      <c r="DA72" s="478"/>
      <c r="DB72" s="478"/>
      <c r="DC72" s="478"/>
      <c r="DD72" s="478"/>
      <c r="DE72" s="478"/>
      <c r="DF72" s="478"/>
      <c r="DG72" s="478"/>
      <c r="DH72" s="478"/>
      <c r="DI72" s="478"/>
      <c r="DJ72" s="478"/>
      <c r="DK72" s="478"/>
      <c r="DL72" s="478"/>
      <c r="DM72" s="478"/>
      <c r="DN72" s="478"/>
      <c r="DO72" s="478"/>
      <c r="DP72" s="478"/>
      <c r="DQ72" s="478"/>
      <c r="DR72" s="478"/>
      <c r="DS72" s="478"/>
      <c r="DT72" s="478"/>
      <c r="DU72" s="478"/>
      <c r="DV72" s="478"/>
      <c r="DW72" s="478"/>
      <c r="DX72" s="478"/>
      <c r="DY72" s="478"/>
      <c r="DZ72" s="478"/>
      <c r="EA72" s="478"/>
      <c r="EB72" s="478"/>
      <c r="EC72" s="478"/>
      <c r="ED72" s="478"/>
      <c r="EE72" s="478"/>
      <c r="EF72" s="478"/>
      <c r="EG72" s="478"/>
      <c r="EH72" s="478"/>
      <c r="EI72" s="478"/>
      <c r="EJ72" s="478"/>
      <c r="EK72" s="478"/>
      <c r="EL72" s="478"/>
    </row>
    <row r="73" spans="1:142" ht="15">
      <c r="A73" s="478"/>
      <c r="B73" s="478"/>
      <c r="C73" s="478"/>
      <c r="D73" s="478"/>
      <c r="E73" s="478"/>
      <c r="F73" s="478"/>
      <c r="G73" s="478"/>
      <c r="H73" s="478"/>
      <c r="I73" s="478"/>
      <c r="J73" s="478"/>
      <c r="K73" s="478"/>
      <c r="L73" s="478"/>
      <c r="M73" s="478"/>
      <c r="N73" s="478"/>
      <c r="O73" s="478"/>
      <c r="P73" s="478"/>
      <c r="Q73" s="478"/>
      <c r="R73" s="478"/>
      <c r="S73" s="478"/>
      <c r="T73" s="478"/>
      <c r="U73" s="478"/>
      <c r="V73" s="478"/>
      <c r="W73" s="478"/>
      <c r="X73" s="478"/>
      <c r="Y73" s="478"/>
      <c r="Z73" s="478"/>
      <c r="AA73" s="478"/>
      <c r="AB73" s="478"/>
      <c r="AC73" s="478"/>
      <c r="AD73" s="478"/>
      <c r="AE73" s="478"/>
      <c r="AF73" s="478"/>
      <c r="AG73" s="478"/>
      <c r="AH73" s="478"/>
      <c r="AI73" s="478"/>
      <c r="AJ73" s="478"/>
      <c r="AK73" s="478"/>
      <c r="AL73" s="478"/>
      <c r="AM73" s="478"/>
      <c r="AN73" s="478"/>
      <c r="AO73" s="478"/>
      <c r="AP73" s="478"/>
      <c r="AQ73" s="478"/>
      <c r="AR73" s="478"/>
      <c r="AS73" s="478"/>
      <c r="AT73" s="478"/>
      <c r="AU73" s="478"/>
      <c r="AV73" s="478"/>
      <c r="AW73" s="478"/>
      <c r="AX73" s="478"/>
      <c r="AY73" s="478"/>
      <c r="AZ73" s="478"/>
      <c r="BA73" s="478"/>
      <c r="BB73" s="478"/>
      <c r="BC73" s="478"/>
      <c r="BD73" s="478"/>
      <c r="BE73" s="478"/>
      <c r="BF73" s="478"/>
      <c r="BG73" s="478"/>
      <c r="BH73" s="478"/>
      <c r="BI73" s="478"/>
      <c r="BJ73" s="478"/>
      <c r="BK73" s="478"/>
      <c r="BL73" s="478"/>
      <c r="BM73" s="478"/>
      <c r="BN73" s="478"/>
      <c r="BO73" s="478"/>
      <c r="BP73" s="478"/>
      <c r="BQ73" s="478"/>
      <c r="BR73" s="478"/>
      <c r="BS73" s="478"/>
      <c r="BT73" s="478"/>
      <c r="BU73" s="478"/>
      <c r="BV73" s="478"/>
      <c r="BW73" s="478"/>
      <c r="BX73" s="478"/>
      <c r="BY73" s="478"/>
      <c r="BZ73" s="478"/>
      <c r="CA73" s="478"/>
      <c r="CB73" s="478"/>
      <c r="CC73" s="478"/>
      <c r="CD73" s="478"/>
      <c r="CE73" s="478"/>
      <c r="CF73" s="478"/>
      <c r="CG73" s="478"/>
      <c r="CH73" s="478"/>
      <c r="CI73" s="478"/>
      <c r="CJ73" s="478"/>
      <c r="CK73" s="478"/>
      <c r="CL73" s="478"/>
      <c r="CM73" s="478"/>
      <c r="CN73" s="478"/>
      <c r="CO73" s="478"/>
      <c r="CP73" s="478"/>
      <c r="CQ73" s="478"/>
      <c r="CR73" s="478"/>
      <c r="CS73" s="478"/>
      <c r="CT73" s="478"/>
      <c r="CU73" s="478"/>
      <c r="CV73" s="478"/>
      <c r="CW73" s="478"/>
      <c r="CX73" s="478"/>
      <c r="CY73" s="478"/>
      <c r="CZ73" s="478"/>
      <c r="DA73" s="478"/>
      <c r="DB73" s="478"/>
      <c r="DC73" s="478"/>
      <c r="DD73" s="478"/>
      <c r="DE73" s="478"/>
      <c r="DF73" s="478"/>
      <c r="DG73" s="478"/>
      <c r="DH73" s="478"/>
      <c r="DI73" s="478"/>
      <c r="DJ73" s="478"/>
      <c r="DK73" s="478"/>
      <c r="DL73" s="478"/>
      <c r="DM73" s="478"/>
      <c r="DN73" s="478"/>
      <c r="DO73" s="478"/>
      <c r="DP73" s="478"/>
      <c r="DQ73" s="478"/>
      <c r="DR73" s="478"/>
      <c r="DS73" s="478"/>
      <c r="DT73" s="478"/>
      <c r="DU73" s="478"/>
      <c r="DV73" s="478"/>
      <c r="DW73" s="478"/>
      <c r="DX73" s="478"/>
      <c r="DY73" s="478"/>
      <c r="DZ73" s="478"/>
      <c r="EA73" s="478"/>
      <c r="EB73" s="478"/>
      <c r="EC73" s="478"/>
      <c r="ED73" s="478"/>
      <c r="EE73" s="478"/>
      <c r="EF73" s="478"/>
      <c r="EG73" s="478"/>
      <c r="EH73" s="478"/>
      <c r="EI73" s="478"/>
      <c r="EJ73" s="478"/>
      <c r="EK73" s="478"/>
      <c r="EL73" s="478"/>
    </row>
    <row r="74" spans="1:142" ht="15">
      <c r="A74" s="478"/>
      <c r="B74" s="478"/>
      <c r="C74" s="478"/>
      <c r="D74" s="478"/>
      <c r="E74" s="478"/>
      <c r="F74" s="478"/>
      <c r="G74" s="478"/>
      <c r="H74" s="478"/>
      <c r="I74" s="478"/>
      <c r="J74" s="478"/>
      <c r="K74" s="478"/>
      <c r="L74" s="478"/>
      <c r="M74" s="478"/>
      <c r="N74" s="478"/>
      <c r="O74" s="478"/>
      <c r="P74" s="478"/>
      <c r="Q74" s="478"/>
      <c r="R74" s="478"/>
      <c r="S74" s="478"/>
      <c r="T74" s="478"/>
      <c r="U74" s="478"/>
      <c r="V74" s="478"/>
      <c r="W74" s="478"/>
      <c r="X74" s="478"/>
      <c r="Y74" s="478"/>
      <c r="Z74" s="478"/>
      <c r="AA74" s="478"/>
      <c r="AB74" s="478"/>
      <c r="AC74" s="478"/>
      <c r="AD74" s="478"/>
      <c r="AE74" s="478"/>
      <c r="AF74" s="478"/>
      <c r="AG74" s="478"/>
      <c r="AH74" s="478"/>
      <c r="AI74" s="478"/>
      <c r="AJ74" s="478"/>
      <c r="AK74" s="478"/>
      <c r="AL74" s="478"/>
      <c r="AM74" s="478"/>
      <c r="AN74" s="478"/>
      <c r="AO74" s="478"/>
      <c r="AP74" s="478"/>
      <c r="AQ74" s="478"/>
      <c r="AR74" s="478"/>
      <c r="AS74" s="478"/>
      <c r="AT74" s="478"/>
      <c r="AU74" s="478"/>
      <c r="AV74" s="478"/>
      <c r="AW74" s="478"/>
      <c r="AX74" s="478"/>
      <c r="AY74" s="478"/>
      <c r="AZ74" s="478"/>
      <c r="BA74" s="478"/>
      <c r="BB74" s="478"/>
      <c r="BC74" s="478"/>
      <c r="BD74" s="478"/>
      <c r="BE74" s="478"/>
      <c r="BF74" s="478"/>
      <c r="BG74" s="478"/>
      <c r="BH74" s="478"/>
      <c r="BI74" s="478"/>
      <c r="BJ74" s="478"/>
      <c r="BK74" s="478"/>
      <c r="BL74" s="478"/>
      <c r="BM74" s="478"/>
      <c r="BN74" s="478"/>
      <c r="BO74" s="478"/>
      <c r="BP74" s="478"/>
      <c r="BQ74" s="478"/>
      <c r="BR74" s="478"/>
      <c r="BS74" s="478"/>
      <c r="BT74" s="478"/>
      <c r="BU74" s="478"/>
      <c r="BV74" s="478"/>
      <c r="BW74" s="478"/>
      <c r="BX74" s="478"/>
      <c r="BY74" s="478"/>
      <c r="BZ74" s="478"/>
      <c r="CA74" s="478"/>
      <c r="CB74" s="478"/>
      <c r="CC74" s="478"/>
      <c r="CD74" s="478"/>
      <c r="CE74" s="478"/>
      <c r="CF74" s="478"/>
      <c r="CG74" s="478"/>
      <c r="CH74" s="478"/>
      <c r="CI74" s="478"/>
      <c r="CJ74" s="478"/>
      <c r="CK74" s="478"/>
      <c r="CL74" s="478"/>
      <c r="CM74" s="478"/>
      <c r="CN74" s="478"/>
      <c r="CO74" s="478"/>
      <c r="CP74" s="478"/>
      <c r="CQ74" s="478"/>
      <c r="CR74" s="478"/>
      <c r="CS74" s="478"/>
      <c r="CT74" s="478"/>
      <c r="CU74" s="478"/>
      <c r="CV74" s="478"/>
      <c r="CW74" s="478"/>
      <c r="CX74" s="478"/>
      <c r="CY74" s="478"/>
      <c r="CZ74" s="478"/>
      <c r="DA74" s="478"/>
      <c r="DB74" s="478"/>
      <c r="DC74" s="478"/>
      <c r="DD74" s="478"/>
      <c r="DE74" s="478"/>
      <c r="DF74" s="478"/>
      <c r="DG74" s="478"/>
      <c r="DH74" s="478"/>
      <c r="DI74" s="478"/>
      <c r="DJ74" s="478"/>
      <c r="DK74" s="478"/>
      <c r="DL74" s="478"/>
      <c r="DM74" s="478"/>
      <c r="DN74" s="478"/>
      <c r="DO74" s="478"/>
      <c r="DP74" s="478"/>
      <c r="DQ74" s="478"/>
      <c r="DR74" s="478"/>
      <c r="DS74" s="478"/>
      <c r="DT74" s="478"/>
      <c r="DU74" s="478"/>
      <c r="DV74" s="478"/>
      <c r="DW74" s="478"/>
      <c r="DX74" s="478"/>
      <c r="DY74" s="478"/>
      <c r="DZ74" s="478"/>
      <c r="EA74" s="478"/>
      <c r="EB74" s="478"/>
      <c r="EC74" s="478"/>
      <c r="ED74" s="478"/>
      <c r="EE74" s="478"/>
      <c r="EF74" s="478"/>
      <c r="EG74" s="478"/>
      <c r="EH74" s="478"/>
      <c r="EI74" s="478"/>
      <c r="EJ74" s="478"/>
      <c r="EK74" s="478"/>
      <c r="EL74" s="478"/>
    </row>
    <row r="75" spans="1:142" ht="15">
      <c r="A75" s="478"/>
      <c r="B75" s="478"/>
      <c r="C75" s="478"/>
      <c r="D75" s="478"/>
      <c r="E75" s="478"/>
      <c r="F75" s="478"/>
      <c r="G75" s="478"/>
      <c r="H75" s="478"/>
      <c r="I75" s="478"/>
      <c r="J75" s="478"/>
      <c r="K75" s="478"/>
      <c r="L75" s="478"/>
      <c r="M75" s="478"/>
      <c r="N75" s="478"/>
      <c r="O75" s="478"/>
      <c r="P75" s="478"/>
      <c r="Q75" s="478"/>
      <c r="R75" s="478"/>
      <c r="S75" s="478"/>
      <c r="T75" s="478"/>
      <c r="U75" s="478"/>
      <c r="V75" s="478"/>
      <c r="W75" s="478"/>
      <c r="X75" s="478"/>
      <c r="Y75" s="478"/>
      <c r="Z75" s="478"/>
      <c r="AA75" s="478"/>
      <c r="AB75" s="478"/>
      <c r="AC75" s="478"/>
      <c r="AD75" s="478"/>
      <c r="AE75" s="478"/>
      <c r="AF75" s="478"/>
      <c r="AG75" s="478"/>
      <c r="AH75" s="478"/>
      <c r="AI75" s="478"/>
      <c r="AJ75" s="478"/>
      <c r="AK75" s="478"/>
      <c r="AL75" s="478"/>
      <c r="AM75" s="478"/>
      <c r="AN75" s="478"/>
      <c r="AO75" s="478"/>
      <c r="AP75" s="478"/>
      <c r="AQ75" s="478"/>
      <c r="AR75" s="478"/>
      <c r="AS75" s="478"/>
      <c r="AT75" s="478"/>
      <c r="AU75" s="478"/>
      <c r="AV75" s="478"/>
      <c r="AW75" s="478"/>
      <c r="AX75" s="478"/>
      <c r="AY75" s="478"/>
      <c r="AZ75" s="478"/>
      <c r="BA75" s="478"/>
      <c r="BB75" s="478"/>
      <c r="BC75" s="478"/>
      <c r="BD75" s="478"/>
      <c r="BE75" s="478"/>
      <c r="BF75" s="478"/>
      <c r="BG75" s="478"/>
      <c r="BH75" s="478"/>
      <c r="BI75" s="478"/>
      <c r="BJ75" s="478"/>
      <c r="BK75" s="478"/>
      <c r="BL75" s="478"/>
      <c r="BM75" s="478"/>
      <c r="BN75" s="478"/>
      <c r="BO75" s="478"/>
      <c r="BP75" s="478"/>
      <c r="BQ75" s="478"/>
      <c r="BR75" s="478"/>
      <c r="BS75" s="478"/>
      <c r="BT75" s="478"/>
      <c r="BU75" s="478"/>
      <c r="BV75" s="478"/>
      <c r="BW75" s="478"/>
      <c r="BX75" s="478"/>
      <c r="BY75" s="478"/>
      <c r="BZ75" s="478"/>
      <c r="CA75" s="478"/>
      <c r="CB75" s="478"/>
      <c r="CC75" s="478"/>
      <c r="CD75" s="478"/>
      <c r="CE75" s="478"/>
      <c r="CF75" s="478"/>
      <c r="CG75" s="478"/>
      <c r="CH75" s="478"/>
      <c r="CI75" s="478"/>
      <c r="CJ75" s="478"/>
      <c r="CK75" s="478"/>
      <c r="CL75" s="478"/>
      <c r="CM75" s="478"/>
      <c r="CN75" s="478"/>
      <c r="CO75" s="478"/>
      <c r="CP75" s="478"/>
      <c r="CQ75" s="478"/>
      <c r="CR75" s="478"/>
      <c r="CS75" s="478"/>
      <c r="CT75" s="478"/>
      <c r="CU75" s="478"/>
      <c r="CV75" s="478"/>
      <c r="CW75" s="478"/>
      <c r="CX75" s="478"/>
      <c r="CY75" s="478"/>
      <c r="CZ75" s="478"/>
      <c r="DA75" s="478"/>
      <c r="DB75" s="478"/>
      <c r="DC75" s="478"/>
      <c r="DD75" s="478"/>
      <c r="DE75" s="478"/>
      <c r="DF75" s="478"/>
      <c r="DG75" s="478"/>
      <c r="DH75" s="478"/>
      <c r="DI75" s="478"/>
      <c r="DJ75" s="478"/>
      <c r="DK75" s="478"/>
      <c r="DL75" s="478"/>
      <c r="DM75" s="478"/>
      <c r="DN75" s="478"/>
      <c r="DO75" s="478"/>
      <c r="DP75" s="478"/>
      <c r="DQ75" s="478"/>
      <c r="DR75" s="478"/>
      <c r="DS75" s="478"/>
      <c r="DT75" s="478"/>
      <c r="DU75" s="478"/>
      <c r="DV75" s="478"/>
      <c r="DW75" s="478"/>
      <c r="DX75" s="478"/>
      <c r="DY75" s="478"/>
      <c r="DZ75" s="478"/>
      <c r="EA75" s="478"/>
      <c r="EB75" s="478"/>
      <c r="EC75" s="478"/>
      <c r="ED75" s="478"/>
      <c r="EE75" s="478"/>
      <c r="EF75" s="478"/>
      <c r="EG75" s="478"/>
      <c r="EH75" s="478"/>
      <c r="EI75" s="478"/>
      <c r="EJ75" s="478"/>
      <c r="EK75" s="478"/>
      <c r="EL75" s="478"/>
    </row>
    <row r="76" spans="1:142" ht="15">
      <c r="A76" s="478"/>
      <c r="B76" s="478"/>
      <c r="C76" s="478"/>
      <c r="D76" s="478"/>
      <c r="E76" s="478"/>
      <c r="F76" s="478"/>
      <c r="G76" s="478"/>
      <c r="H76" s="478"/>
      <c r="I76" s="478"/>
      <c r="J76" s="478"/>
      <c r="K76" s="478"/>
      <c r="L76" s="478"/>
      <c r="M76" s="478"/>
      <c r="N76" s="478"/>
      <c r="O76" s="478"/>
      <c r="P76" s="478"/>
      <c r="Q76" s="478"/>
      <c r="R76" s="478"/>
      <c r="S76" s="478"/>
      <c r="T76" s="478"/>
      <c r="U76" s="478"/>
      <c r="V76" s="478"/>
      <c r="W76" s="478"/>
      <c r="X76" s="478"/>
      <c r="Y76" s="478"/>
      <c r="Z76" s="478"/>
      <c r="AA76" s="478"/>
      <c r="AB76" s="478"/>
      <c r="AC76" s="478"/>
      <c r="AD76" s="478"/>
      <c r="AE76" s="478"/>
      <c r="AF76" s="478"/>
      <c r="AG76" s="478"/>
      <c r="AH76" s="478"/>
      <c r="AI76" s="478"/>
      <c r="AJ76" s="478"/>
      <c r="AK76" s="478"/>
      <c r="AL76" s="478"/>
      <c r="AM76" s="478"/>
      <c r="AN76" s="478"/>
      <c r="AO76" s="478"/>
      <c r="AP76" s="478"/>
      <c r="AQ76" s="478"/>
      <c r="AR76" s="478"/>
      <c r="AS76" s="478"/>
      <c r="AT76" s="478"/>
      <c r="AU76" s="478"/>
      <c r="AV76" s="478"/>
      <c r="AW76" s="478"/>
      <c r="AX76" s="478"/>
      <c r="AY76" s="478"/>
      <c r="AZ76" s="478"/>
      <c r="BA76" s="478"/>
      <c r="BB76" s="478"/>
      <c r="BC76" s="478"/>
      <c r="BD76" s="478"/>
      <c r="BE76" s="478"/>
      <c r="BF76" s="478"/>
      <c r="BG76" s="478"/>
      <c r="BH76" s="478"/>
      <c r="BI76" s="478"/>
      <c r="BJ76" s="478"/>
      <c r="BK76" s="478"/>
      <c r="BL76" s="478"/>
      <c r="BM76" s="478"/>
      <c r="BN76" s="478"/>
      <c r="BO76" s="478"/>
      <c r="BP76" s="478"/>
      <c r="BQ76" s="478"/>
      <c r="BR76" s="478"/>
      <c r="BS76" s="478"/>
      <c r="BT76" s="478"/>
      <c r="BU76" s="478"/>
      <c r="BV76" s="478"/>
      <c r="BW76" s="478"/>
      <c r="BX76" s="478"/>
      <c r="BY76" s="478"/>
      <c r="BZ76" s="478"/>
      <c r="CA76" s="478"/>
      <c r="CB76" s="478"/>
      <c r="CC76" s="478"/>
      <c r="CD76" s="478"/>
      <c r="CE76" s="478"/>
      <c r="CF76" s="478"/>
      <c r="CG76" s="478"/>
      <c r="CH76" s="478"/>
      <c r="CI76" s="478"/>
      <c r="CJ76" s="478"/>
      <c r="CK76" s="478"/>
      <c r="CL76" s="478"/>
      <c r="CM76" s="478"/>
      <c r="CN76" s="478"/>
      <c r="CO76" s="478"/>
      <c r="CP76" s="478"/>
      <c r="CQ76" s="478"/>
      <c r="CR76" s="478"/>
      <c r="CS76" s="478"/>
      <c r="CT76" s="478"/>
      <c r="CU76" s="478"/>
      <c r="CV76" s="478"/>
      <c r="CW76" s="478"/>
      <c r="CX76" s="478"/>
      <c r="CY76" s="478"/>
      <c r="CZ76" s="478"/>
      <c r="DA76" s="478"/>
      <c r="DB76" s="478"/>
      <c r="DC76" s="478"/>
      <c r="DD76" s="478"/>
      <c r="DE76" s="478"/>
      <c r="DF76" s="478"/>
      <c r="DG76" s="478"/>
      <c r="DH76" s="478"/>
      <c r="DI76" s="478"/>
      <c r="DJ76" s="478"/>
      <c r="DK76" s="478"/>
      <c r="DL76" s="478"/>
      <c r="DM76" s="478"/>
      <c r="DN76" s="478"/>
      <c r="DO76" s="478"/>
      <c r="DP76" s="478"/>
      <c r="DQ76" s="478"/>
      <c r="DR76" s="478"/>
      <c r="DS76" s="478"/>
      <c r="DT76" s="478"/>
      <c r="DU76" s="478"/>
      <c r="DV76" s="478"/>
      <c r="DW76" s="478"/>
      <c r="DX76" s="478"/>
      <c r="DY76" s="478"/>
      <c r="DZ76" s="478"/>
      <c r="EA76" s="478"/>
      <c r="EB76" s="478"/>
      <c r="EC76" s="478"/>
      <c r="ED76" s="478"/>
      <c r="EE76" s="478"/>
      <c r="EF76" s="478"/>
      <c r="EG76" s="478"/>
      <c r="EH76" s="478"/>
      <c r="EI76" s="478"/>
      <c r="EJ76" s="478"/>
      <c r="EK76" s="478"/>
      <c r="EL76" s="478"/>
    </row>
    <row r="77" spans="1:142" ht="15">
      <c r="A77" s="478"/>
      <c r="B77" s="478"/>
      <c r="C77" s="478"/>
      <c r="D77" s="478"/>
      <c r="E77" s="478"/>
      <c r="F77" s="478"/>
      <c r="G77" s="478"/>
      <c r="H77" s="478"/>
      <c r="I77" s="478"/>
      <c r="J77" s="478"/>
      <c r="K77" s="478"/>
      <c r="L77" s="478"/>
      <c r="M77" s="478"/>
      <c r="N77" s="478"/>
      <c r="O77" s="478"/>
      <c r="P77" s="478"/>
      <c r="Q77" s="478"/>
      <c r="R77" s="478"/>
      <c r="S77" s="478"/>
      <c r="T77" s="478"/>
      <c r="U77" s="478"/>
      <c r="V77" s="478"/>
      <c r="W77" s="478"/>
      <c r="X77" s="478"/>
      <c r="Y77" s="478"/>
      <c r="Z77" s="478"/>
      <c r="AA77" s="478"/>
      <c r="AB77" s="478"/>
      <c r="AC77" s="478"/>
      <c r="AD77" s="478"/>
      <c r="AE77" s="478"/>
      <c r="AF77" s="478"/>
      <c r="AG77" s="478"/>
      <c r="AH77" s="478"/>
      <c r="AI77" s="478"/>
      <c r="AJ77" s="478"/>
      <c r="AK77" s="478"/>
      <c r="AL77" s="478"/>
      <c r="AM77" s="478"/>
      <c r="AN77" s="478"/>
      <c r="AO77" s="478"/>
      <c r="AP77" s="478"/>
      <c r="AQ77" s="478"/>
      <c r="AR77" s="478"/>
      <c r="AS77" s="478"/>
      <c r="AT77" s="478"/>
      <c r="AU77" s="478"/>
      <c r="AV77" s="478"/>
      <c r="AW77" s="478"/>
      <c r="AX77" s="478"/>
      <c r="AY77" s="478"/>
      <c r="AZ77" s="478"/>
      <c r="BA77" s="478"/>
      <c r="BB77" s="478"/>
      <c r="BC77" s="478"/>
      <c r="BD77" s="478"/>
      <c r="BE77" s="478"/>
      <c r="BF77" s="478"/>
      <c r="BG77" s="478"/>
      <c r="BH77" s="478"/>
      <c r="BI77" s="478"/>
      <c r="BJ77" s="478"/>
      <c r="BK77" s="478"/>
      <c r="BL77" s="478"/>
      <c r="BM77" s="478"/>
      <c r="BN77" s="478"/>
      <c r="BO77" s="478"/>
      <c r="BP77" s="478"/>
      <c r="BQ77" s="478"/>
      <c r="BR77" s="478"/>
      <c r="BS77" s="478"/>
      <c r="BT77" s="478"/>
      <c r="BU77" s="478"/>
      <c r="BV77" s="478"/>
      <c r="BW77" s="478"/>
      <c r="BX77" s="478"/>
      <c r="BY77" s="478"/>
      <c r="BZ77" s="478"/>
      <c r="CA77" s="478"/>
      <c r="CB77" s="478"/>
      <c r="CC77" s="478"/>
      <c r="CD77" s="478"/>
      <c r="CE77" s="478"/>
      <c r="CF77" s="478"/>
      <c r="CG77" s="478"/>
      <c r="CH77" s="478"/>
      <c r="CI77" s="478"/>
      <c r="CJ77" s="478"/>
      <c r="CK77" s="478"/>
      <c r="CL77" s="478"/>
      <c r="CM77" s="478"/>
      <c r="CN77" s="478"/>
      <c r="CO77" s="478"/>
      <c r="CP77" s="478"/>
      <c r="CQ77" s="478"/>
      <c r="CR77" s="478"/>
      <c r="CS77" s="478"/>
      <c r="CT77" s="478"/>
      <c r="CU77" s="478"/>
      <c r="CV77" s="478"/>
      <c r="CW77" s="478"/>
      <c r="CX77" s="478"/>
      <c r="CY77" s="478"/>
      <c r="CZ77" s="478"/>
      <c r="DA77" s="478"/>
      <c r="DB77" s="478"/>
      <c r="DC77" s="478"/>
      <c r="DD77" s="478"/>
      <c r="DE77" s="478"/>
      <c r="DF77" s="478"/>
      <c r="DG77" s="478"/>
      <c r="DH77" s="478"/>
      <c r="DI77" s="478"/>
      <c r="DJ77" s="478"/>
      <c r="DK77" s="478"/>
      <c r="DL77" s="478"/>
      <c r="DM77" s="478"/>
      <c r="DN77" s="478"/>
      <c r="DO77" s="478"/>
      <c r="DP77" s="478"/>
      <c r="DQ77" s="478"/>
      <c r="DR77" s="478"/>
      <c r="DS77" s="478"/>
      <c r="DT77" s="478"/>
      <c r="DU77" s="478"/>
      <c r="DV77" s="478"/>
      <c r="DW77" s="478"/>
      <c r="DX77" s="478"/>
      <c r="DY77" s="478"/>
      <c r="DZ77" s="478"/>
      <c r="EA77" s="478"/>
      <c r="EB77" s="478"/>
      <c r="EC77" s="478"/>
      <c r="ED77" s="478"/>
      <c r="EE77" s="478"/>
      <c r="EF77" s="478"/>
      <c r="EG77" s="478"/>
      <c r="EH77" s="478"/>
      <c r="EI77" s="478"/>
      <c r="EJ77" s="478"/>
      <c r="EK77" s="478"/>
      <c r="EL77" s="478"/>
    </row>
    <row r="78" spans="1:142" ht="15">
      <c r="A78" s="478"/>
      <c r="B78" s="478"/>
      <c r="C78" s="478"/>
      <c r="D78" s="478"/>
      <c r="E78" s="478"/>
      <c r="F78" s="478"/>
      <c r="G78" s="478"/>
      <c r="H78" s="478"/>
      <c r="I78" s="478"/>
      <c r="J78" s="478"/>
      <c r="K78" s="478"/>
      <c r="L78" s="478"/>
      <c r="M78" s="478"/>
      <c r="N78" s="478"/>
      <c r="O78" s="478"/>
      <c r="P78" s="478"/>
      <c r="Q78" s="478"/>
      <c r="R78" s="478"/>
      <c r="S78" s="478"/>
      <c r="T78" s="478"/>
      <c r="U78" s="478"/>
      <c r="V78" s="478"/>
      <c r="W78" s="478"/>
      <c r="X78" s="478"/>
      <c r="Y78" s="478"/>
      <c r="Z78" s="478"/>
      <c r="AA78" s="478"/>
      <c r="AB78" s="478"/>
      <c r="AC78" s="478"/>
      <c r="AD78" s="478"/>
      <c r="AE78" s="478"/>
      <c r="AF78" s="478"/>
      <c r="AG78" s="478"/>
      <c r="AH78" s="478"/>
      <c r="AI78" s="478"/>
      <c r="AJ78" s="478"/>
      <c r="AK78" s="478"/>
      <c r="AL78" s="478"/>
      <c r="AM78" s="478"/>
      <c r="AN78" s="478"/>
      <c r="AO78" s="478"/>
      <c r="AP78" s="478"/>
      <c r="AQ78" s="478"/>
      <c r="AR78" s="478"/>
      <c r="AS78" s="478"/>
      <c r="AT78" s="478"/>
      <c r="AU78" s="478"/>
      <c r="AV78" s="478"/>
      <c r="AW78" s="478"/>
      <c r="AX78" s="478"/>
      <c r="AY78" s="478"/>
      <c r="AZ78" s="478"/>
      <c r="BA78" s="478"/>
      <c r="BB78" s="478"/>
      <c r="BC78" s="478"/>
      <c r="BD78" s="478"/>
      <c r="BE78" s="478"/>
      <c r="BF78" s="478"/>
      <c r="BG78" s="478"/>
      <c r="BH78" s="478"/>
      <c r="BI78" s="478"/>
      <c r="BJ78" s="478"/>
      <c r="BK78" s="478"/>
      <c r="BL78" s="478"/>
      <c r="BM78" s="478"/>
      <c r="BN78" s="478"/>
      <c r="BO78" s="478"/>
      <c r="BP78" s="478"/>
      <c r="BQ78" s="478"/>
      <c r="BR78" s="478"/>
      <c r="BS78" s="478"/>
      <c r="BT78" s="478"/>
      <c r="BU78" s="478"/>
      <c r="BV78" s="478"/>
      <c r="BW78" s="478"/>
      <c r="BX78" s="478"/>
      <c r="BY78" s="478"/>
      <c r="BZ78" s="478"/>
      <c r="CA78" s="478"/>
      <c r="CB78" s="478"/>
      <c r="CC78" s="478"/>
      <c r="CD78" s="478"/>
      <c r="CE78" s="478"/>
      <c r="CF78" s="478"/>
      <c r="CG78" s="478"/>
      <c r="CH78" s="478"/>
      <c r="CI78" s="478"/>
      <c r="CJ78" s="478"/>
      <c r="CK78" s="478"/>
      <c r="CL78" s="478"/>
      <c r="CM78" s="478"/>
      <c r="CN78" s="478"/>
      <c r="CO78" s="478"/>
      <c r="CP78" s="478"/>
      <c r="CQ78" s="478"/>
      <c r="CR78" s="478"/>
      <c r="CS78" s="478"/>
      <c r="CT78" s="478"/>
      <c r="CU78" s="478"/>
      <c r="CV78" s="478"/>
      <c r="CW78" s="478"/>
      <c r="CX78" s="478"/>
      <c r="CY78" s="478"/>
      <c r="CZ78" s="478"/>
      <c r="DA78" s="478"/>
      <c r="DB78" s="478"/>
      <c r="DC78" s="478"/>
      <c r="DD78" s="478"/>
      <c r="DE78" s="478"/>
      <c r="DF78" s="478"/>
      <c r="DG78" s="478"/>
      <c r="DH78" s="478"/>
      <c r="DI78" s="478"/>
      <c r="DJ78" s="478"/>
      <c r="DK78" s="478"/>
      <c r="DL78" s="478"/>
      <c r="DM78" s="478"/>
      <c r="DN78" s="478"/>
      <c r="DO78" s="478"/>
      <c r="DP78" s="478"/>
      <c r="DQ78" s="478"/>
      <c r="DR78" s="478"/>
      <c r="DS78" s="478"/>
      <c r="DT78" s="478"/>
      <c r="DU78" s="478"/>
      <c r="DV78" s="478"/>
      <c r="DW78" s="478"/>
      <c r="DX78" s="478"/>
      <c r="DY78" s="478"/>
      <c r="DZ78" s="478"/>
      <c r="EA78" s="478"/>
      <c r="EB78" s="478"/>
      <c r="EC78" s="478"/>
      <c r="ED78" s="478"/>
      <c r="EE78" s="478"/>
      <c r="EF78" s="478"/>
      <c r="EG78" s="478"/>
      <c r="EH78" s="478"/>
      <c r="EI78" s="478"/>
      <c r="EJ78" s="478"/>
      <c r="EK78" s="478"/>
      <c r="EL78" s="478"/>
    </row>
    <row r="79" spans="1:142" ht="15">
      <c r="A79" s="478"/>
      <c r="B79" s="478"/>
      <c r="C79" s="478"/>
      <c r="D79" s="478"/>
      <c r="E79" s="478"/>
      <c r="F79" s="478"/>
      <c r="G79" s="478"/>
      <c r="H79" s="478"/>
      <c r="I79" s="478"/>
      <c r="J79" s="478"/>
      <c r="K79" s="478"/>
      <c r="L79" s="478"/>
      <c r="M79" s="478"/>
      <c r="N79" s="478"/>
      <c r="O79" s="478"/>
      <c r="P79" s="478"/>
      <c r="Q79" s="478"/>
      <c r="R79" s="478"/>
      <c r="S79" s="478"/>
      <c r="T79" s="478"/>
      <c r="U79" s="478"/>
      <c r="V79" s="478"/>
      <c r="W79" s="478"/>
      <c r="X79" s="478"/>
      <c r="Y79" s="478"/>
      <c r="Z79" s="478"/>
      <c r="AA79" s="478"/>
      <c r="AB79" s="478"/>
      <c r="AC79" s="478"/>
      <c r="AD79" s="478"/>
      <c r="AE79" s="478"/>
      <c r="AF79" s="478"/>
      <c r="AG79" s="478"/>
      <c r="AH79" s="478"/>
      <c r="AI79" s="478"/>
      <c r="AJ79" s="478"/>
      <c r="AK79" s="478"/>
      <c r="AL79" s="478"/>
      <c r="AM79" s="478"/>
      <c r="AN79" s="478"/>
      <c r="AO79" s="478"/>
      <c r="AP79" s="478"/>
      <c r="AQ79" s="478"/>
      <c r="AR79" s="478"/>
      <c r="AS79" s="478"/>
      <c r="AT79" s="478"/>
      <c r="AU79" s="478"/>
      <c r="AV79" s="478"/>
      <c r="AW79" s="478"/>
      <c r="AX79" s="478"/>
      <c r="AY79" s="478"/>
      <c r="AZ79" s="478"/>
      <c r="BA79" s="478"/>
      <c r="BB79" s="478"/>
      <c r="BC79" s="478"/>
      <c r="BD79" s="478"/>
      <c r="BE79" s="478"/>
      <c r="BF79" s="478"/>
      <c r="BG79" s="478"/>
      <c r="BH79" s="478"/>
      <c r="BI79" s="478"/>
      <c r="BJ79" s="478"/>
      <c r="BK79" s="478"/>
      <c r="BL79" s="478"/>
      <c r="BM79" s="478"/>
      <c r="BN79" s="478"/>
      <c r="BO79" s="478"/>
      <c r="BP79" s="478"/>
      <c r="BQ79" s="478"/>
      <c r="BR79" s="478"/>
      <c r="BS79" s="478"/>
      <c r="BT79" s="478"/>
      <c r="BU79" s="478"/>
      <c r="BV79" s="478"/>
      <c r="BW79" s="478"/>
      <c r="BX79" s="478"/>
      <c r="BY79" s="478"/>
      <c r="BZ79" s="478"/>
      <c r="CA79" s="478"/>
      <c r="CB79" s="478"/>
      <c r="CC79" s="478"/>
      <c r="CD79" s="478"/>
      <c r="CE79" s="478"/>
      <c r="CF79" s="478"/>
      <c r="CG79" s="478"/>
      <c r="CH79" s="478"/>
      <c r="CI79" s="478"/>
      <c r="CJ79" s="478"/>
      <c r="CK79" s="478"/>
      <c r="CL79" s="478"/>
      <c r="CM79" s="478"/>
      <c r="CN79" s="478"/>
      <c r="CO79" s="478"/>
      <c r="CP79" s="478"/>
      <c r="CQ79" s="478"/>
      <c r="CR79" s="478"/>
      <c r="CS79" s="478"/>
      <c r="CT79" s="478"/>
      <c r="CU79" s="478"/>
      <c r="CV79" s="478"/>
      <c r="CW79" s="478"/>
      <c r="CX79" s="478"/>
      <c r="CY79" s="478"/>
      <c r="CZ79" s="478"/>
      <c r="DA79" s="478"/>
      <c r="DB79" s="478"/>
      <c r="DC79" s="478"/>
      <c r="DD79" s="478"/>
      <c r="DE79" s="478"/>
      <c r="DF79" s="478"/>
      <c r="DG79" s="478"/>
      <c r="DH79" s="478"/>
      <c r="DI79" s="478"/>
      <c r="DJ79" s="478"/>
      <c r="DK79" s="478"/>
      <c r="DL79" s="478"/>
      <c r="DM79" s="478"/>
      <c r="DN79" s="478"/>
      <c r="DO79" s="478"/>
      <c r="DP79" s="478"/>
      <c r="DQ79" s="478"/>
      <c r="DR79" s="478"/>
      <c r="DS79" s="478"/>
      <c r="DT79" s="478"/>
      <c r="DU79" s="478"/>
      <c r="DV79" s="478"/>
      <c r="DW79" s="478"/>
      <c r="DX79" s="478"/>
      <c r="DY79" s="478"/>
      <c r="DZ79" s="478"/>
      <c r="EA79" s="478"/>
      <c r="EB79" s="478"/>
      <c r="EC79" s="478"/>
      <c r="ED79" s="478"/>
      <c r="EE79" s="478"/>
      <c r="EF79" s="478"/>
      <c r="EG79" s="478"/>
      <c r="EH79" s="478"/>
      <c r="EI79" s="478"/>
      <c r="EJ79" s="478"/>
      <c r="EK79" s="478"/>
      <c r="EL79" s="478"/>
    </row>
    <row r="80" spans="1:142" ht="15">
      <c r="A80" s="478"/>
      <c r="B80" s="478"/>
      <c r="C80" s="478"/>
      <c r="D80" s="478"/>
      <c r="E80" s="478"/>
      <c r="F80" s="478"/>
      <c r="G80" s="478"/>
      <c r="H80" s="478"/>
      <c r="I80" s="478"/>
      <c r="J80" s="478"/>
      <c r="K80" s="478"/>
      <c r="L80" s="478"/>
      <c r="M80" s="478"/>
      <c r="N80" s="478"/>
      <c r="O80" s="478"/>
      <c r="P80" s="478"/>
      <c r="Q80" s="478"/>
      <c r="R80" s="478"/>
      <c r="S80" s="478"/>
      <c r="T80" s="478"/>
      <c r="U80" s="478"/>
      <c r="V80" s="478"/>
      <c r="W80" s="478"/>
      <c r="X80" s="478"/>
      <c r="Y80" s="478"/>
      <c r="Z80" s="478"/>
      <c r="AA80" s="478"/>
      <c r="AB80" s="478"/>
      <c r="AC80" s="478"/>
      <c r="AD80" s="478"/>
      <c r="AE80" s="478"/>
      <c r="AF80" s="478"/>
      <c r="AG80" s="478"/>
      <c r="AH80" s="478"/>
      <c r="AI80" s="478"/>
      <c r="AJ80" s="478"/>
      <c r="AK80" s="478"/>
      <c r="AL80" s="478"/>
      <c r="AM80" s="478"/>
      <c r="AN80" s="478"/>
      <c r="AO80" s="478"/>
      <c r="AP80" s="478"/>
      <c r="AQ80" s="478"/>
      <c r="AR80" s="478"/>
      <c r="AS80" s="478"/>
      <c r="AT80" s="478"/>
      <c r="AU80" s="478"/>
      <c r="AV80" s="478"/>
      <c r="AW80" s="478"/>
      <c r="AX80" s="478"/>
      <c r="AY80" s="478"/>
      <c r="AZ80" s="478"/>
      <c r="BA80" s="478"/>
      <c r="BB80" s="478"/>
      <c r="BC80" s="478"/>
      <c r="BD80" s="478"/>
      <c r="BE80" s="478"/>
      <c r="BF80" s="478"/>
      <c r="BG80" s="478"/>
      <c r="BH80" s="478"/>
      <c r="BI80" s="478"/>
      <c r="BJ80" s="478"/>
      <c r="BK80" s="478"/>
      <c r="BL80" s="478"/>
      <c r="BM80" s="478"/>
      <c r="BN80" s="478"/>
      <c r="BO80" s="478"/>
      <c r="BP80" s="478"/>
      <c r="BQ80" s="478"/>
      <c r="BR80" s="478"/>
      <c r="BS80" s="478"/>
      <c r="BT80" s="478"/>
      <c r="BU80" s="478"/>
      <c r="BV80" s="478"/>
      <c r="BW80" s="478"/>
      <c r="BX80" s="478"/>
      <c r="BY80" s="478"/>
      <c r="BZ80" s="478"/>
      <c r="CA80" s="478"/>
      <c r="CB80" s="478"/>
      <c r="CC80" s="478"/>
      <c r="CD80" s="478"/>
      <c r="CE80" s="478"/>
      <c r="CF80" s="478"/>
      <c r="CG80" s="478"/>
      <c r="CH80" s="478"/>
      <c r="CI80" s="478"/>
      <c r="CJ80" s="478"/>
      <c r="CK80" s="478"/>
      <c r="CL80" s="478"/>
      <c r="CM80" s="478"/>
      <c r="CN80" s="478"/>
      <c r="CO80" s="478"/>
      <c r="CP80" s="478"/>
      <c r="CQ80" s="478"/>
      <c r="CR80" s="478"/>
      <c r="CS80" s="478"/>
      <c r="CT80" s="478"/>
      <c r="CU80" s="478"/>
      <c r="CV80" s="478"/>
      <c r="CW80" s="478"/>
      <c r="CX80" s="478"/>
      <c r="CY80" s="478"/>
      <c r="CZ80" s="478"/>
      <c r="DA80" s="478"/>
      <c r="DB80" s="478"/>
      <c r="DC80" s="478"/>
      <c r="DD80" s="478"/>
      <c r="DE80" s="478"/>
      <c r="DF80" s="478"/>
      <c r="DG80" s="478"/>
      <c r="DH80" s="478"/>
      <c r="DI80" s="478"/>
      <c r="DJ80" s="478"/>
      <c r="DK80" s="478"/>
      <c r="DL80" s="478"/>
      <c r="DM80" s="478"/>
      <c r="DN80" s="478"/>
      <c r="DO80" s="478"/>
      <c r="DP80" s="478"/>
      <c r="DQ80" s="478"/>
      <c r="DR80" s="478"/>
      <c r="DS80" s="478"/>
      <c r="DT80" s="478"/>
      <c r="DU80" s="478"/>
      <c r="DV80" s="478"/>
      <c r="DW80" s="478"/>
      <c r="DX80" s="478"/>
      <c r="DY80" s="478"/>
      <c r="DZ80" s="478"/>
      <c r="EA80" s="478"/>
      <c r="EB80" s="478"/>
      <c r="EC80" s="478"/>
      <c r="ED80" s="478"/>
      <c r="EE80" s="478"/>
      <c r="EF80" s="478"/>
      <c r="EG80" s="478"/>
      <c r="EH80" s="478"/>
      <c r="EI80" s="478"/>
      <c r="EJ80" s="478"/>
      <c r="EK80" s="478"/>
      <c r="EL80" s="478"/>
    </row>
    <row r="81" spans="1:142" ht="15">
      <c r="A81" s="478"/>
      <c r="B81" s="478"/>
      <c r="C81" s="478"/>
      <c r="D81" s="478"/>
      <c r="E81" s="478"/>
      <c r="F81" s="478"/>
      <c r="G81" s="478"/>
      <c r="H81" s="478"/>
      <c r="I81" s="478"/>
      <c r="J81" s="478"/>
      <c r="K81" s="478"/>
      <c r="L81" s="478"/>
      <c r="M81" s="478"/>
      <c r="N81" s="478"/>
      <c r="O81" s="478"/>
      <c r="P81" s="478"/>
      <c r="Q81" s="478"/>
      <c r="R81" s="478"/>
      <c r="S81" s="478"/>
      <c r="T81" s="478"/>
      <c r="U81" s="478"/>
      <c r="V81" s="478"/>
      <c r="W81" s="478"/>
      <c r="X81" s="478"/>
      <c r="Y81" s="478"/>
      <c r="Z81" s="478"/>
      <c r="AA81" s="478"/>
      <c r="AB81" s="478"/>
      <c r="AC81" s="478"/>
      <c r="AD81" s="478"/>
      <c r="AE81" s="478"/>
      <c r="AF81" s="478"/>
      <c r="AG81" s="478"/>
      <c r="AH81" s="478"/>
      <c r="AI81" s="478"/>
      <c r="AJ81" s="478"/>
      <c r="AK81" s="478"/>
      <c r="AL81" s="478"/>
      <c r="AM81" s="478"/>
      <c r="AN81" s="478"/>
      <c r="AO81" s="478"/>
      <c r="AP81" s="478"/>
      <c r="AQ81" s="478"/>
      <c r="AR81" s="478"/>
      <c r="AS81" s="478"/>
      <c r="AT81" s="478"/>
      <c r="AU81" s="478"/>
      <c r="AV81" s="478"/>
      <c r="AW81" s="478"/>
      <c r="AX81" s="478"/>
      <c r="AY81" s="478"/>
      <c r="AZ81" s="478"/>
      <c r="BA81" s="478"/>
      <c r="BB81" s="478"/>
      <c r="BC81" s="478"/>
      <c r="BD81" s="478"/>
      <c r="BE81" s="478"/>
      <c r="BF81" s="478"/>
      <c r="BG81" s="478"/>
      <c r="BH81" s="478"/>
      <c r="BI81" s="478"/>
      <c r="BJ81" s="478"/>
      <c r="BK81" s="478"/>
      <c r="BL81" s="478"/>
      <c r="BM81" s="478"/>
      <c r="BN81" s="478"/>
      <c r="BO81" s="478"/>
      <c r="BP81" s="478"/>
      <c r="BQ81" s="478"/>
      <c r="BR81" s="478"/>
      <c r="BS81" s="478"/>
      <c r="BT81" s="478"/>
      <c r="BU81" s="478"/>
      <c r="BV81" s="478"/>
      <c r="BW81" s="478"/>
      <c r="BX81" s="478"/>
      <c r="BY81" s="478"/>
      <c r="BZ81" s="478"/>
      <c r="CA81" s="478"/>
      <c r="CB81" s="478"/>
      <c r="CC81" s="478"/>
      <c r="CD81" s="478"/>
      <c r="CE81" s="478"/>
      <c r="CF81" s="478"/>
      <c r="CG81" s="478"/>
      <c r="CH81" s="478"/>
      <c r="CI81" s="478"/>
      <c r="CJ81" s="478"/>
      <c r="CK81" s="478"/>
      <c r="CL81" s="478"/>
      <c r="CM81" s="478"/>
      <c r="CN81" s="478"/>
      <c r="CO81" s="478"/>
      <c r="CP81" s="478"/>
      <c r="CQ81" s="478"/>
      <c r="CR81" s="478"/>
      <c r="CS81" s="478"/>
      <c r="CT81" s="478"/>
      <c r="CU81" s="478"/>
      <c r="CV81" s="478"/>
      <c r="CW81" s="478"/>
      <c r="CX81" s="478"/>
      <c r="CY81" s="478"/>
      <c r="CZ81" s="478"/>
      <c r="DA81" s="478"/>
      <c r="DB81" s="478"/>
      <c r="DC81" s="478"/>
      <c r="DD81" s="478"/>
      <c r="DE81" s="478"/>
      <c r="DF81" s="478"/>
      <c r="DG81" s="478"/>
      <c r="DH81" s="478"/>
      <c r="DI81" s="478"/>
      <c r="DJ81" s="478"/>
      <c r="DK81" s="478"/>
      <c r="DL81" s="478"/>
      <c r="DM81" s="478"/>
      <c r="DN81" s="478"/>
      <c r="DO81" s="478"/>
      <c r="DP81" s="478"/>
      <c r="DQ81" s="478"/>
      <c r="DR81" s="478"/>
      <c r="DS81" s="478"/>
      <c r="DT81" s="478"/>
      <c r="DU81" s="478"/>
      <c r="DV81" s="478"/>
      <c r="DW81" s="478"/>
      <c r="DX81" s="478"/>
      <c r="DY81" s="478"/>
      <c r="DZ81" s="478"/>
      <c r="EA81" s="478"/>
      <c r="EB81" s="478"/>
      <c r="EC81" s="478"/>
      <c r="ED81" s="478"/>
      <c r="EE81" s="478"/>
      <c r="EF81" s="478"/>
      <c r="EG81" s="478"/>
      <c r="EH81" s="478"/>
      <c r="EI81" s="478"/>
      <c r="EJ81" s="478"/>
      <c r="EK81" s="478"/>
      <c r="EL81" s="478"/>
    </row>
    <row r="82" spans="1:142" ht="15">
      <c r="A82" s="478"/>
      <c r="B82" s="478"/>
      <c r="C82" s="478"/>
      <c r="D82" s="478"/>
      <c r="E82" s="478"/>
      <c r="F82" s="478"/>
      <c r="G82" s="478"/>
      <c r="H82" s="478"/>
      <c r="I82" s="478"/>
      <c r="J82" s="478"/>
      <c r="K82" s="478"/>
      <c r="L82" s="478"/>
      <c r="M82" s="478"/>
      <c r="N82" s="478"/>
      <c r="O82" s="478"/>
      <c r="P82" s="478"/>
      <c r="Q82" s="478"/>
      <c r="R82" s="478"/>
      <c r="S82" s="478"/>
      <c r="T82" s="478"/>
      <c r="U82" s="478"/>
      <c r="V82" s="478"/>
      <c r="W82" s="478"/>
      <c r="X82" s="478"/>
      <c r="Y82" s="478"/>
      <c r="Z82" s="478"/>
      <c r="AA82" s="478"/>
      <c r="AB82" s="478"/>
      <c r="AC82" s="478"/>
      <c r="AD82" s="478"/>
      <c r="AE82" s="478"/>
      <c r="AF82" s="478"/>
      <c r="AG82" s="478"/>
      <c r="AH82" s="478"/>
      <c r="AI82" s="478"/>
      <c r="AJ82" s="478"/>
      <c r="AK82" s="478"/>
      <c r="AL82" s="478"/>
      <c r="AM82" s="478"/>
      <c r="AN82" s="478"/>
      <c r="AO82" s="478"/>
      <c r="AP82" s="478"/>
      <c r="AQ82" s="478"/>
      <c r="AR82" s="478"/>
      <c r="AS82" s="478"/>
      <c r="AT82" s="478"/>
      <c r="AU82" s="478"/>
      <c r="AV82" s="478"/>
      <c r="AW82" s="478"/>
      <c r="AX82" s="478"/>
      <c r="AY82" s="478"/>
      <c r="AZ82" s="478"/>
      <c r="BA82" s="478"/>
      <c r="BB82" s="478"/>
      <c r="BC82" s="478"/>
      <c r="BD82" s="478"/>
      <c r="BE82" s="478"/>
      <c r="BF82" s="478"/>
      <c r="BG82" s="478"/>
      <c r="BH82" s="478"/>
      <c r="BI82" s="478"/>
      <c r="BJ82" s="478"/>
      <c r="BK82" s="478"/>
      <c r="BL82" s="478"/>
      <c r="BM82" s="478"/>
      <c r="BN82" s="478"/>
      <c r="BO82" s="478"/>
      <c r="BP82" s="478"/>
      <c r="BQ82" s="478"/>
      <c r="BR82" s="478"/>
      <c r="BS82" s="478"/>
      <c r="BT82" s="478"/>
      <c r="BU82" s="478"/>
      <c r="BV82" s="478"/>
      <c r="BW82" s="478"/>
      <c r="BX82" s="478"/>
      <c r="BY82" s="478"/>
      <c r="BZ82" s="478"/>
      <c r="CA82" s="478"/>
      <c r="CB82" s="478"/>
      <c r="CC82" s="478"/>
      <c r="CD82" s="478"/>
      <c r="CE82" s="478"/>
      <c r="CF82" s="478"/>
      <c r="CG82" s="478"/>
      <c r="CH82" s="478"/>
      <c r="CI82" s="478"/>
      <c r="CJ82" s="478"/>
      <c r="CK82" s="478"/>
      <c r="CL82" s="478"/>
      <c r="CM82" s="478"/>
      <c r="CN82" s="478"/>
      <c r="CO82" s="478"/>
      <c r="CP82" s="478"/>
      <c r="CQ82" s="478"/>
      <c r="CR82" s="478"/>
      <c r="CS82" s="478"/>
      <c r="CT82" s="478"/>
      <c r="CU82" s="478"/>
      <c r="CV82" s="478"/>
      <c r="CW82" s="478"/>
      <c r="CX82" s="478"/>
      <c r="CY82" s="478"/>
      <c r="CZ82" s="478"/>
      <c r="DA82" s="478"/>
      <c r="DB82" s="478"/>
      <c r="DC82" s="478"/>
      <c r="DD82" s="478"/>
      <c r="DE82" s="478"/>
      <c r="DF82" s="478"/>
      <c r="DG82" s="478"/>
      <c r="DH82" s="478"/>
      <c r="DI82" s="478"/>
      <c r="DJ82" s="478"/>
      <c r="DK82" s="478"/>
      <c r="DL82" s="478"/>
      <c r="DM82" s="478"/>
      <c r="DN82" s="478"/>
      <c r="DO82" s="478"/>
      <c r="DP82" s="478"/>
      <c r="DQ82" s="478"/>
      <c r="DR82" s="478"/>
      <c r="DS82" s="478"/>
      <c r="DT82" s="478"/>
      <c r="DU82" s="478"/>
      <c r="DV82" s="478"/>
      <c r="DW82" s="478"/>
      <c r="DX82" s="478"/>
      <c r="DY82" s="478"/>
      <c r="DZ82" s="478"/>
      <c r="EA82" s="478"/>
      <c r="EB82" s="478"/>
      <c r="EC82" s="478"/>
      <c r="ED82" s="478"/>
      <c r="EE82" s="478"/>
      <c r="EF82" s="478"/>
      <c r="EG82" s="478"/>
      <c r="EH82" s="478"/>
      <c r="EI82" s="478"/>
      <c r="EJ82" s="478"/>
      <c r="EK82" s="478"/>
      <c r="EL82" s="478"/>
    </row>
    <row r="83" spans="1:142" ht="15">
      <c r="A83" s="478"/>
      <c r="B83" s="478"/>
      <c r="C83" s="478"/>
      <c r="D83" s="478"/>
      <c r="E83" s="478"/>
      <c r="F83" s="478"/>
      <c r="G83" s="478"/>
      <c r="H83" s="478"/>
      <c r="I83" s="478"/>
      <c r="J83" s="478"/>
      <c r="K83" s="478"/>
      <c r="L83" s="478"/>
      <c r="M83" s="478"/>
      <c r="N83" s="478"/>
      <c r="O83" s="478"/>
      <c r="P83" s="478"/>
      <c r="Q83" s="478"/>
      <c r="R83" s="478"/>
      <c r="S83" s="478"/>
      <c r="T83" s="478"/>
      <c r="U83" s="478"/>
      <c r="V83" s="478"/>
      <c r="W83" s="478"/>
      <c r="X83" s="478"/>
      <c r="Y83" s="478"/>
      <c r="Z83" s="478"/>
      <c r="AA83" s="478"/>
      <c r="AB83" s="478"/>
      <c r="AC83" s="478"/>
      <c r="AD83" s="478"/>
      <c r="AE83" s="478"/>
      <c r="AF83" s="478"/>
      <c r="AG83" s="478"/>
      <c r="AH83" s="478"/>
      <c r="AI83" s="478"/>
      <c r="AJ83" s="478"/>
      <c r="AK83" s="478"/>
      <c r="AL83" s="478"/>
      <c r="AM83" s="478"/>
      <c r="AN83" s="478"/>
      <c r="AO83" s="478"/>
      <c r="AP83" s="478"/>
      <c r="AQ83" s="478"/>
      <c r="AR83" s="478"/>
      <c r="AS83" s="478"/>
      <c r="AT83" s="478"/>
      <c r="AU83" s="478"/>
      <c r="AV83" s="478"/>
      <c r="AW83" s="478"/>
      <c r="AX83" s="478"/>
      <c r="AY83" s="478"/>
      <c r="AZ83" s="478"/>
      <c r="BA83" s="478"/>
      <c r="BB83" s="478"/>
      <c r="BC83" s="478"/>
      <c r="BD83" s="478"/>
      <c r="BE83" s="478"/>
      <c r="BF83" s="478"/>
      <c r="BG83" s="478"/>
      <c r="BH83" s="478"/>
      <c r="BI83" s="478"/>
      <c r="BJ83" s="478"/>
      <c r="BK83" s="478"/>
      <c r="BL83" s="478"/>
      <c r="BM83" s="478"/>
      <c r="BN83" s="478"/>
      <c r="BO83" s="478"/>
      <c r="BP83" s="478"/>
      <c r="BQ83" s="478"/>
      <c r="BR83" s="478"/>
      <c r="BS83" s="478"/>
      <c r="BT83" s="478"/>
      <c r="BU83" s="478"/>
      <c r="BV83" s="478"/>
      <c r="BW83" s="478"/>
      <c r="BX83" s="478"/>
      <c r="BY83" s="478"/>
      <c r="BZ83" s="478"/>
      <c r="CA83" s="478"/>
      <c r="CB83" s="478"/>
      <c r="CC83" s="478"/>
      <c r="CD83" s="478"/>
      <c r="CE83" s="478"/>
      <c r="CF83" s="478"/>
      <c r="CG83" s="478"/>
      <c r="CH83" s="478"/>
      <c r="CI83" s="478"/>
      <c r="CJ83" s="478"/>
      <c r="CK83" s="478"/>
      <c r="CL83" s="478"/>
      <c r="CM83" s="478"/>
      <c r="CN83" s="478"/>
      <c r="CO83" s="478"/>
      <c r="CP83" s="478"/>
      <c r="CQ83" s="478"/>
      <c r="CR83" s="478"/>
      <c r="CS83" s="478"/>
      <c r="CT83" s="478"/>
      <c r="CU83" s="478"/>
      <c r="CV83" s="478"/>
      <c r="CW83" s="478"/>
      <c r="CX83" s="478"/>
      <c r="CY83" s="478"/>
      <c r="CZ83" s="478"/>
      <c r="DA83" s="478"/>
      <c r="DB83" s="478"/>
      <c r="DC83" s="478"/>
      <c r="DD83" s="478"/>
      <c r="DE83" s="478"/>
      <c r="DF83" s="478"/>
      <c r="DG83" s="478"/>
      <c r="DH83" s="478"/>
      <c r="DI83" s="478"/>
      <c r="DJ83" s="478"/>
      <c r="DK83" s="478"/>
      <c r="DL83" s="478"/>
      <c r="DM83" s="478"/>
      <c r="DN83" s="478"/>
      <c r="DO83" s="478"/>
      <c r="DP83" s="478"/>
      <c r="DQ83" s="478"/>
      <c r="DR83" s="478"/>
      <c r="DS83" s="478"/>
      <c r="DT83" s="478"/>
      <c r="DU83" s="478"/>
      <c r="DV83" s="478"/>
      <c r="DW83" s="478"/>
      <c r="DX83" s="478"/>
      <c r="DY83" s="478"/>
      <c r="DZ83" s="478"/>
      <c r="EA83" s="478"/>
      <c r="EB83" s="478"/>
      <c r="EC83" s="478"/>
      <c r="ED83" s="478"/>
      <c r="EE83" s="478"/>
      <c r="EF83" s="478"/>
      <c r="EG83" s="478"/>
      <c r="EH83" s="478"/>
      <c r="EI83" s="478"/>
      <c r="EJ83" s="478"/>
      <c r="EK83" s="478"/>
      <c r="EL83" s="478"/>
    </row>
    <row r="84" spans="1:142" ht="15">
      <c r="A84" s="478"/>
      <c r="B84" s="478"/>
      <c r="C84" s="478"/>
      <c r="D84" s="478"/>
      <c r="E84" s="478"/>
      <c r="F84" s="478"/>
      <c r="G84" s="478"/>
      <c r="H84" s="478"/>
      <c r="I84" s="478"/>
      <c r="J84" s="478"/>
      <c r="K84" s="478"/>
      <c r="L84" s="478"/>
      <c r="M84" s="478"/>
      <c r="N84" s="478"/>
      <c r="O84" s="478"/>
      <c r="P84" s="478"/>
      <c r="Q84" s="478"/>
      <c r="R84" s="478"/>
      <c r="S84" s="478"/>
      <c r="T84" s="478"/>
      <c r="U84" s="478"/>
      <c r="V84" s="478"/>
      <c r="W84" s="478"/>
      <c r="X84" s="478"/>
      <c r="Y84" s="478"/>
      <c r="Z84" s="478"/>
      <c r="AA84" s="478"/>
      <c r="AB84" s="478"/>
      <c r="AC84" s="478"/>
      <c r="AD84" s="478"/>
      <c r="AE84" s="478"/>
      <c r="AF84" s="478"/>
      <c r="AG84" s="478"/>
      <c r="AH84" s="478"/>
      <c r="AI84" s="478"/>
      <c r="AJ84" s="478"/>
      <c r="AK84" s="478"/>
      <c r="AL84" s="478"/>
      <c r="AM84" s="478"/>
      <c r="AN84" s="478"/>
      <c r="AO84" s="478"/>
      <c r="AP84" s="478"/>
      <c r="AQ84" s="478"/>
      <c r="AR84" s="478"/>
      <c r="AS84" s="478"/>
      <c r="AT84" s="478"/>
      <c r="AU84" s="478"/>
      <c r="AV84" s="478"/>
      <c r="AW84" s="478"/>
      <c r="AX84" s="478"/>
      <c r="AY84" s="478"/>
      <c r="AZ84" s="478"/>
      <c r="BA84" s="478"/>
      <c r="BB84" s="478"/>
      <c r="BC84" s="478"/>
      <c r="BD84" s="478"/>
      <c r="BE84" s="478"/>
      <c r="BF84" s="478"/>
      <c r="BG84" s="478"/>
      <c r="BH84" s="478"/>
      <c r="BI84" s="478"/>
      <c r="BJ84" s="478"/>
      <c r="BK84" s="478"/>
      <c r="BL84" s="478"/>
      <c r="BM84" s="478"/>
      <c r="BN84" s="478"/>
      <c r="BO84" s="478"/>
      <c r="BP84" s="478"/>
      <c r="BQ84" s="478"/>
      <c r="BR84" s="478"/>
      <c r="BS84" s="478"/>
      <c r="BT84" s="478"/>
      <c r="BU84" s="478"/>
      <c r="BV84" s="478"/>
      <c r="BW84" s="478"/>
      <c r="BX84" s="478"/>
      <c r="BY84" s="478"/>
      <c r="BZ84" s="478"/>
      <c r="CA84" s="478"/>
      <c r="CB84" s="478"/>
      <c r="CC84" s="478"/>
      <c r="CD84" s="478"/>
      <c r="CE84" s="478"/>
      <c r="CF84" s="478"/>
      <c r="CG84" s="478"/>
      <c r="CH84" s="478"/>
      <c r="CI84" s="478"/>
      <c r="CJ84" s="478"/>
      <c r="CK84" s="478"/>
      <c r="CL84" s="478"/>
      <c r="CM84" s="478"/>
      <c r="CN84" s="478"/>
      <c r="CO84" s="478"/>
      <c r="CP84" s="478"/>
      <c r="CQ84" s="478"/>
      <c r="CR84" s="478"/>
      <c r="CS84" s="478"/>
      <c r="CT84" s="478"/>
      <c r="CU84" s="478"/>
      <c r="CV84" s="478"/>
      <c r="CW84" s="478"/>
      <c r="CX84" s="478"/>
      <c r="CY84" s="478"/>
      <c r="CZ84" s="478"/>
      <c r="DA84" s="478"/>
      <c r="DB84" s="478"/>
      <c r="DC84" s="478"/>
      <c r="DD84" s="478"/>
      <c r="DE84" s="478"/>
      <c r="DF84" s="478"/>
      <c r="DG84" s="478"/>
      <c r="DH84" s="478"/>
      <c r="DI84" s="478"/>
      <c r="DJ84" s="478"/>
      <c r="DK84" s="478"/>
      <c r="DL84" s="478"/>
      <c r="DM84" s="478"/>
      <c r="DN84" s="478"/>
      <c r="DO84" s="478"/>
      <c r="DP84" s="478"/>
      <c r="DQ84" s="478"/>
      <c r="DR84" s="478"/>
      <c r="DS84" s="478"/>
      <c r="DT84" s="478"/>
      <c r="DU84" s="478"/>
      <c r="DV84" s="478"/>
      <c r="DW84" s="478"/>
      <c r="DX84" s="478"/>
      <c r="DY84" s="478"/>
      <c r="DZ84" s="478"/>
      <c r="EA84" s="478"/>
      <c r="EB84" s="478"/>
      <c r="EC84" s="478"/>
      <c r="ED84" s="478"/>
      <c r="EE84" s="478"/>
      <c r="EF84" s="478"/>
      <c r="EG84" s="478"/>
      <c r="EH84" s="478"/>
      <c r="EI84" s="478"/>
      <c r="EJ84" s="478"/>
      <c r="EK84" s="478"/>
      <c r="EL84" s="478"/>
    </row>
    <row r="85" spans="1:142" ht="15">
      <c r="A85" s="478"/>
      <c r="B85" s="478"/>
      <c r="C85" s="478"/>
      <c r="D85" s="478"/>
      <c r="E85" s="478"/>
      <c r="F85" s="478"/>
      <c r="G85" s="478"/>
      <c r="H85" s="478"/>
      <c r="I85" s="478"/>
      <c r="J85" s="478"/>
      <c r="K85" s="478"/>
      <c r="L85" s="478"/>
      <c r="M85" s="478"/>
      <c r="N85" s="478"/>
      <c r="O85" s="478"/>
      <c r="P85" s="478"/>
      <c r="Q85" s="478"/>
      <c r="R85" s="478"/>
      <c r="S85" s="478"/>
      <c r="T85" s="478"/>
      <c r="U85" s="478"/>
      <c r="V85" s="478"/>
      <c r="W85" s="478"/>
      <c r="X85" s="478"/>
      <c r="Y85" s="478"/>
      <c r="Z85" s="478"/>
      <c r="AA85" s="478"/>
      <c r="AB85" s="478"/>
      <c r="AC85" s="478"/>
      <c r="AD85" s="478"/>
      <c r="AE85" s="478"/>
      <c r="AF85" s="478"/>
      <c r="AG85" s="478"/>
      <c r="AH85" s="478"/>
      <c r="AI85" s="478"/>
      <c r="AJ85" s="478"/>
      <c r="AK85" s="478"/>
      <c r="AL85" s="478"/>
      <c r="AM85" s="478"/>
      <c r="AN85" s="478"/>
      <c r="AO85" s="478"/>
      <c r="AP85" s="478"/>
      <c r="AQ85" s="478"/>
      <c r="AR85" s="478"/>
      <c r="AS85" s="478"/>
      <c r="AT85" s="478"/>
      <c r="AU85" s="478"/>
      <c r="AV85" s="478"/>
      <c r="AW85" s="478"/>
      <c r="AX85" s="478"/>
      <c r="AY85" s="478"/>
      <c r="AZ85" s="478"/>
      <c r="BA85" s="478"/>
      <c r="BB85" s="478"/>
      <c r="BC85" s="478"/>
      <c r="BD85" s="478"/>
      <c r="BE85" s="478"/>
      <c r="BF85" s="478"/>
      <c r="BG85" s="478"/>
      <c r="BH85" s="478"/>
      <c r="BI85" s="478"/>
      <c r="BJ85" s="478"/>
      <c r="BK85" s="478"/>
      <c r="BL85" s="478"/>
      <c r="BM85" s="478"/>
      <c r="BN85" s="478"/>
      <c r="BO85" s="478"/>
      <c r="BP85" s="478"/>
      <c r="BQ85" s="478"/>
      <c r="BR85" s="478"/>
      <c r="BS85" s="478"/>
      <c r="BT85" s="478"/>
      <c r="BU85" s="478"/>
      <c r="BV85" s="478"/>
      <c r="BW85" s="478"/>
      <c r="BX85" s="478"/>
      <c r="BY85" s="478"/>
      <c r="BZ85" s="478"/>
      <c r="CA85" s="478"/>
      <c r="CB85" s="478"/>
      <c r="CC85" s="478"/>
      <c r="CD85" s="478"/>
      <c r="CE85" s="478"/>
      <c r="CF85" s="478"/>
      <c r="CG85" s="478"/>
      <c r="CH85" s="478"/>
      <c r="CI85" s="478"/>
      <c r="CJ85" s="478"/>
      <c r="CK85" s="478"/>
      <c r="CL85" s="478"/>
      <c r="CM85" s="478"/>
      <c r="CN85" s="478"/>
      <c r="CO85" s="478"/>
      <c r="CP85" s="478"/>
      <c r="CQ85" s="478"/>
      <c r="CR85" s="478"/>
      <c r="CS85" s="478"/>
      <c r="CT85" s="478"/>
      <c r="CU85" s="478"/>
      <c r="CV85" s="478"/>
      <c r="CW85" s="478"/>
      <c r="CX85" s="478"/>
      <c r="CY85" s="478"/>
      <c r="CZ85" s="478"/>
      <c r="DA85" s="478"/>
      <c r="DB85" s="478"/>
      <c r="DC85" s="478"/>
      <c r="DD85" s="478"/>
      <c r="DE85" s="478"/>
      <c r="DF85" s="478"/>
      <c r="DG85" s="478"/>
      <c r="DH85" s="478"/>
      <c r="DI85" s="478"/>
      <c r="DJ85" s="478"/>
      <c r="DK85" s="478"/>
      <c r="DL85" s="478"/>
      <c r="DM85" s="478"/>
      <c r="DN85" s="478"/>
      <c r="DO85" s="478"/>
      <c r="DP85" s="478"/>
      <c r="DQ85" s="478"/>
      <c r="DR85" s="478"/>
      <c r="DS85" s="478"/>
      <c r="DT85" s="478"/>
      <c r="DU85" s="478"/>
      <c r="DV85" s="478"/>
      <c r="DW85" s="478"/>
      <c r="DX85" s="478"/>
      <c r="DY85" s="478"/>
      <c r="DZ85" s="478"/>
      <c r="EA85" s="478"/>
      <c r="EB85" s="478"/>
      <c r="EC85" s="478"/>
      <c r="ED85" s="478"/>
      <c r="EE85" s="478"/>
      <c r="EF85" s="478"/>
      <c r="EG85" s="478"/>
      <c r="EH85" s="478"/>
      <c r="EI85" s="478"/>
      <c r="EJ85" s="478"/>
      <c r="EK85" s="478"/>
      <c r="EL85" s="478"/>
    </row>
    <row r="86" spans="1:142" ht="15">
      <c r="A86" s="478"/>
      <c r="B86" s="478"/>
      <c r="C86" s="478"/>
      <c r="D86" s="478"/>
      <c r="E86" s="478"/>
      <c r="F86" s="478"/>
      <c r="G86" s="478"/>
      <c r="H86" s="478"/>
      <c r="I86" s="478"/>
      <c r="J86" s="478"/>
      <c r="K86" s="478"/>
      <c r="L86" s="478"/>
      <c r="M86" s="478"/>
      <c r="N86" s="478"/>
      <c r="O86" s="478"/>
      <c r="P86" s="478"/>
      <c r="Q86" s="478"/>
      <c r="R86" s="478"/>
      <c r="S86" s="478"/>
      <c r="T86" s="478"/>
      <c r="U86" s="478"/>
      <c r="V86" s="478"/>
      <c r="W86" s="478"/>
      <c r="X86" s="478"/>
      <c r="Y86" s="478"/>
      <c r="Z86" s="478"/>
      <c r="AA86" s="478"/>
      <c r="AB86" s="478"/>
      <c r="AC86" s="478"/>
      <c r="AD86" s="478"/>
      <c r="AE86" s="478"/>
      <c r="AF86" s="478"/>
      <c r="AG86" s="478"/>
      <c r="AH86" s="478"/>
      <c r="AI86" s="478"/>
      <c r="AJ86" s="478"/>
      <c r="AK86" s="478"/>
      <c r="AL86" s="478"/>
      <c r="AM86" s="478"/>
      <c r="AN86" s="478"/>
      <c r="AO86" s="478"/>
      <c r="AP86" s="478"/>
      <c r="AQ86" s="478"/>
      <c r="AR86" s="478"/>
      <c r="AS86" s="478"/>
      <c r="AT86" s="478"/>
      <c r="AU86" s="478"/>
      <c r="AV86" s="478"/>
      <c r="AW86" s="478"/>
      <c r="AX86" s="478"/>
      <c r="AY86" s="478"/>
      <c r="AZ86" s="478"/>
      <c r="BA86" s="478"/>
      <c r="BB86" s="478"/>
      <c r="BC86" s="478"/>
      <c r="BD86" s="478"/>
      <c r="BE86" s="478"/>
      <c r="BF86" s="478"/>
      <c r="BG86" s="478"/>
      <c r="BH86" s="478"/>
      <c r="BI86" s="478"/>
      <c r="BJ86" s="478"/>
      <c r="BK86" s="478"/>
      <c r="BL86" s="478"/>
      <c r="BM86" s="478"/>
      <c r="BN86" s="478"/>
      <c r="BO86" s="478"/>
      <c r="BP86" s="478"/>
      <c r="BQ86" s="478"/>
      <c r="BR86" s="478"/>
      <c r="BS86" s="478"/>
      <c r="BT86" s="478"/>
      <c r="BU86" s="478"/>
      <c r="BV86" s="478"/>
      <c r="BW86" s="478"/>
      <c r="BX86" s="478"/>
      <c r="BY86" s="478"/>
      <c r="BZ86" s="478"/>
      <c r="CA86" s="478"/>
      <c r="CB86" s="478"/>
      <c r="CC86" s="478"/>
      <c r="CD86" s="478"/>
      <c r="CE86" s="478"/>
      <c r="CF86" s="478"/>
      <c r="CG86" s="478"/>
      <c r="CH86" s="478"/>
      <c r="CI86" s="478"/>
      <c r="CJ86" s="478"/>
      <c r="CK86" s="478"/>
      <c r="CL86" s="478"/>
      <c r="CM86" s="478"/>
      <c r="CN86" s="478"/>
      <c r="CO86" s="478"/>
      <c r="CP86" s="478"/>
      <c r="CQ86" s="478"/>
      <c r="CR86" s="478"/>
      <c r="CS86" s="478"/>
      <c r="CT86" s="478"/>
      <c r="CU86" s="478"/>
      <c r="CV86" s="478"/>
      <c r="CW86" s="478"/>
      <c r="CX86" s="478"/>
      <c r="CY86" s="478"/>
      <c r="CZ86" s="478"/>
      <c r="DA86" s="478"/>
      <c r="DB86" s="478"/>
      <c r="DC86" s="478"/>
      <c r="DD86" s="478"/>
      <c r="DE86" s="478"/>
      <c r="DF86" s="478"/>
      <c r="DG86" s="478"/>
      <c r="DH86" s="478"/>
      <c r="DI86" s="478"/>
      <c r="DJ86" s="478"/>
      <c r="DK86" s="478"/>
      <c r="DL86" s="478"/>
      <c r="DM86" s="478"/>
      <c r="DN86" s="478"/>
      <c r="DO86" s="478"/>
      <c r="DP86" s="478"/>
      <c r="DQ86" s="478"/>
      <c r="DR86" s="478"/>
      <c r="DS86" s="478"/>
      <c r="DT86" s="478"/>
      <c r="DU86" s="478"/>
      <c r="DV86" s="478"/>
      <c r="DW86" s="478"/>
      <c r="DX86" s="478"/>
      <c r="DY86" s="478"/>
      <c r="DZ86" s="478"/>
      <c r="EA86" s="478"/>
      <c r="EB86" s="478"/>
      <c r="EC86" s="478"/>
      <c r="ED86" s="478"/>
      <c r="EE86" s="478"/>
      <c r="EF86" s="478"/>
      <c r="EG86" s="478"/>
      <c r="EH86" s="478"/>
      <c r="EI86" s="478"/>
      <c r="EJ86" s="478"/>
      <c r="EK86" s="478"/>
      <c r="EL86" s="478"/>
    </row>
    <row r="87" spans="1:142" ht="15">
      <c r="A87" s="478"/>
      <c r="B87" s="478"/>
      <c r="C87" s="478"/>
      <c r="D87" s="478"/>
      <c r="E87" s="478"/>
      <c r="F87" s="478"/>
      <c r="G87" s="478"/>
      <c r="H87" s="478"/>
      <c r="I87" s="478"/>
      <c r="J87" s="478"/>
      <c r="K87" s="478"/>
      <c r="L87" s="478"/>
      <c r="M87" s="478"/>
      <c r="N87" s="478"/>
      <c r="O87" s="478"/>
      <c r="P87" s="478"/>
      <c r="Q87" s="478"/>
      <c r="R87" s="478"/>
      <c r="S87" s="478"/>
      <c r="T87" s="478"/>
      <c r="U87" s="478"/>
      <c r="V87" s="478"/>
      <c r="W87" s="478"/>
      <c r="X87" s="478"/>
      <c r="Y87" s="478"/>
      <c r="Z87" s="478"/>
      <c r="AA87" s="478"/>
      <c r="AB87" s="478"/>
      <c r="AC87" s="478"/>
      <c r="AD87" s="478"/>
      <c r="AE87" s="478"/>
      <c r="AF87" s="478"/>
      <c r="AG87" s="478"/>
      <c r="AH87" s="478"/>
      <c r="AI87" s="478"/>
      <c r="AJ87" s="478"/>
      <c r="AK87" s="478"/>
      <c r="AL87" s="478"/>
      <c r="AM87" s="478"/>
      <c r="AN87" s="478"/>
      <c r="AO87" s="478"/>
      <c r="AP87" s="478"/>
      <c r="AQ87" s="478"/>
      <c r="AR87" s="478"/>
      <c r="AS87" s="478"/>
      <c r="AT87" s="478"/>
      <c r="AU87" s="478"/>
      <c r="AV87" s="478"/>
      <c r="AW87" s="478"/>
      <c r="AX87" s="478"/>
      <c r="AY87" s="478"/>
      <c r="AZ87" s="478"/>
      <c r="BA87" s="478"/>
      <c r="BB87" s="478"/>
      <c r="BC87" s="478"/>
      <c r="BD87" s="478"/>
      <c r="BE87" s="478"/>
      <c r="BF87" s="478"/>
      <c r="BG87" s="478"/>
      <c r="BH87" s="478"/>
      <c r="BI87" s="478"/>
      <c r="BJ87" s="478"/>
      <c r="BK87" s="478"/>
      <c r="BL87" s="478"/>
      <c r="BM87" s="478"/>
      <c r="BN87" s="478"/>
      <c r="BO87" s="478"/>
      <c r="BP87" s="478"/>
      <c r="BQ87" s="478"/>
      <c r="BR87" s="478"/>
      <c r="BS87" s="478"/>
      <c r="BT87" s="478"/>
      <c r="BU87" s="478"/>
      <c r="BV87" s="478"/>
      <c r="BW87" s="478"/>
      <c r="BX87" s="478"/>
      <c r="BY87" s="478"/>
      <c r="BZ87" s="478"/>
      <c r="CA87" s="478"/>
      <c r="CB87" s="478"/>
      <c r="CC87" s="478"/>
      <c r="CD87" s="478"/>
      <c r="CE87" s="478"/>
      <c r="CF87" s="478"/>
      <c r="CG87" s="478"/>
      <c r="CH87" s="478"/>
      <c r="CI87" s="478"/>
      <c r="CJ87" s="478"/>
      <c r="CK87" s="478"/>
      <c r="CL87" s="478"/>
      <c r="CM87" s="478"/>
      <c r="CN87" s="478"/>
      <c r="CO87" s="478"/>
      <c r="CP87" s="478"/>
      <c r="CQ87" s="478"/>
      <c r="CR87" s="478"/>
      <c r="CS87" s="478"/>
      <c r="CT87" s="478"/>
      <c r="CU87" s="478"/>
      <c r="CV87" s="478"/>
      <c r="CW87" s="478"/>
      <c r="CX87" s="478"/>
      <c r="CY87" s="478"/>
      <c r="CZ87" s="478"/>
      <c r="DA87" s="478"/>
      <c r="DB87" s="478"/>
      <c r="DC87" s="478"/>
      <c r="DD87" s="478"/>
      <c r="DE87" s="478"/>
      <c r="DF87" s="478"/>
      <c r="DG87" s="478"/>
      <c r="DH87" s="478"/>
      <c r="DI87" s="478"/>
      <c r="DJ87" s="478"/>
      <c r="DK87" s="478"/>
      <c r="DL87" s="478"/>
      <c r="DM87" s="478"/>
      <c r="DN87" s="478"/>
      <c r="DO87" s="478"/>
      <c r="DP87" s="478"/>
      <c r="DQ87" s="478"/>
      <c r="DR87" s="478"/>
      <c r="DS87" s="478"/>
      <c r="DT87" s="478"/>
      <c r="DU87" s="478"/>
      <c r="DV87" s="478"/>
      <c r="DW87" s="478"/>
      <c r="DX87" s="478"/>
      <c r="DY87" s="478"/>
      <c r="DZ87" s="478"/>
      <c r="EA87" s="478"/>
      <c r="EB87" s="478"/>
      <c r="EC87" s="478"/>
      <c r="ED87" s="478"/>
      <c r="EE87" s="478"/>
      <c r="EF87" s="478"/>
      <c r="EG87" s="478"/>
      <c r="EH87" s="478"/>
      <c r="EI87" s="478"/>
      <c r="EJ87" s="478"/>
      <c r="EK87" s="478"/>
      <c r="EL87" s="478"/>
    </row>
    <row r="88" spans="1:142" ht="15">
      <c r="A88" s="478"/>
      <c r="B88" s="478"/>
      <c r="C88" s="478"/>
      <c r="D88" s="478"/>
      <c r="E88" s="478"/>
      <c r="F88" s="478"/>
      <c r="G88" s="478"/>
      <c r="H88" s="478"/>
      <c r="I88" s="478"/>
      <c r="J88" s="478"/>
      <c r="K88" s="478"/>
      <c r="L88" s="478"/>
      <c r="M88" s="478"/>
      <c r="N88" s="478"/>
      <c r="O88" s="478"/>
      <c r="P88" s="478"/>
      <c r="Q88" s="478"/>
      <c r="R88" s="478"/>
      <c r="S88" s="478"/>
      <c r="T88" s="478"/>
      <c r="U88" s="478"/>
      <c r="V88" s="478"/>
      <c r="W88" s="478"/>
      <c r="X88" s="478"/>
      <c r="Y88" s="478"/>
      <c r="Z88" s="478"/>
      <c r="AA88" s="478"/>
      <c r="AB88" s="478"/>
      <c r="AC88" s="478"/>
      <c r="AD88" s="478"/>
      <c r="AE88" s="478"/>
      <c r="AF88" s="478"/>
      <c r="AG88" s="478"/>
      <c r="AH88" s="478"/>
      <c r="AI88" s="478"/>
      <c r="AJ88" s="478"/>
      <c r="AK88" s="478"/>
      <c r="AL88" s="478"/>
      <c r="AM88" s="478"/>
      <c r="AN88" s="478"/>
      <c r="AO88" s="478"/>
      <c r="AP88" s="478"/>
      <c r="AQ88" s="478"/>
      <c r="AR88" s="478"/>
      <c r="AS88" s="478"/>
      <c r="AT88" s="478"/>
      <c r="AU88" s="478"/>
      <c r="AV88" s="478"/>
      <c r="AW88" s="478"/>
      <c r="AX88" s="478"/>
      <c r="AY88" s="478"/>
      <c r="AZ88" s="478"/>
      <c r="BA88" s="478"/>
      <c r="BB88" s="478"/>
      <c r="BC88" s="478"/>
      <c r="BD88" s="478"/>
      <c r="BE88" s="478"/>
      <c r="BF88" s="478"/>
      <c r="BG88" s="478"/>
      <c r="BH88" s="478"/>
      <c r="BI88" s="478"/>
      <c r="BJ88" s="478"/>
      <c r="BK88" s="478"/>
      <c r="BL88" s="478"/>
      <c r="BM88" s="478"/>
      <c r="BN88" s="478"/>
      <c r="BO88" s="478"/>
      <c r="BP88" s="478"/>
      <c r="BQ88" s="478"/>
      <c r="BR88" s="478"/>
      <c r="BS88" s="478"/>
      <c r="BT88" s="478"/>
      <c r="BU88" s="478"/>
      <c r="BV88" s="478"/>
      <c r="BW88" s="478"/>
      <c r="BX88" s="478"/>
      <c r="BY88" s="478"/>
      <c r="BZ88" s="478"/>
      <c r="CA88" s="478"/>
      <c r="CB88" s="478"/>
      <c r="CC88" s="478"/>
      <c r="CD88" s="478"/>
      <c r="CE88" s="478"/>
      <c r="CF88" s="478"/>
      <c r="CG88" s="478"/>
      <c r="CH88" s="478"/>
      <c r="CI88" s="478"/>
      <c r="CJ88" s="478"/>
      <c r="CK88" s="478"/>
      <c r="CL88" s="478"/>
      <c r="CM88" s="478"/>
      <c r="CN88" s="478"/>
      <c r="CO88" s="478"/>
      <c r="CP88" s="478"/>
      <c r="CQ88" s="478"/>
      <c r="CR88" s="478"/>
      <c r="CS88" s="478"/>
      <c r="CT88" s="478"/>
      <c r="CU88" s="478"/>
      <c r="CV88" s="478"/>
      <c r="CW88" s="478"/>
      <c r="CX88" s="478"/>
      <c r="CY88" s="478"/>
      <c r="CZ88" s="478"/>
      <c r="DA88" s="478"/>
      <c r="DB88" s="478"/>
      <c r="DC88" s="478"/>
      <c r="DD88" s="478"/>
      <c r="DE88" s="478"/>
      <c r="DF88" s="478"/>
      <c r="DG88" s="478"/>
      <c r="DH88" s="478"/>
      <c r="DI88" s="478"/>
      <c r="DJ88" s="478"/>
      <c r="DK88" s="478"/>
      <c r="DL88" s="478"/>
      <c r="DM88" s="478"/>
      <c r="DN88" s="478"/>
      <c r="DO88" s="478"/>
      <c r="DP88" s="478"/>
      <c r="DQ88" s="478"/>
      <c r="DR88" s="478"/>
      <c r="DS88" s="478"/>
      <c r="DT88" s="478"/>
      <c r="DU88" s="478"/>
      <c r="DV88" s="478"/>
      <c r="DW88" s="478"/>
      <c r="DX88" s="478"/>
      <c r="DY88" s="478"/>
      <c r="DZ88" s="478"/>
      <c r="EA88" s="478"/>
      <c r="EB88" s="478"/>
      <c r="EC88" s="478"/>
      <c r="ED88" s="478"/>
      <c r="EE88" s="478"/>
      <c r="EF88" s="478"/>
      <c r="EG88" s="478"/>
      <c r="EH88" s="478"/>
      <c r="EI88" s="478"/>
      <c r="EJ88" s="478"/>
      <c r="EK88" s="478"/>
      <c r="EL88" s="478"/>
    </row>
    <row r="89" spans="1:142" ht="15">
      <c r="A89" s="478"/>
      <c r="B89" s="478"/>
      <c r="C89" s="478"/>
      <c r="D89" s="478"/>
      <c r="E89" s="478"/>
      <c r="F89" s="478"/>
      <c r="G89" s="478"/>
      <c r="H89" s="478"/>
      <c r="I89" s="478"/>
      <c r="J89" s="478"/>
      <c r="K89" s="478"/>
      <c r="L89" s="478"/>
      <c r="M89" s="478"/>
      <c r="N89" s="478"/>
      <c r="O89" s="478"/>
      <c r="P89" s="478"/>
      <c r="Q89" s="478"/>
      <c r="R89" s="478"/>
      <c r="S89" s="478"/>
      <c r="T89" s="478"/>
      <c r="U89" s="478"/>
      <c r="V89" s="478"/>
      <c r="W89" s="478"/>
      <c r="X89" s="478"/>
      <c r="Y89" s="478"/>
      <c r="Z89" s="478"/>
      <c r="AA89" s="478"/>
      <c r="AB89" s="478"/>
      <c r="AC89" s="478"/>
      <c r="AD89" s="478"/>
      <c r="AE89" s="478"/>
      <c r="AF89" s="478"/>
      <c r="AG89" s="478"/>
      <c r="AH89" s="478"/>
      <c r="AI89" s="478"/>
      <c r="AJ89" s="478"/>
      <c r="AK89" s="478"/>
      <c r="AL89" s="478"/>
      <c r="AM89" s="478"/>
      <c r="AN89" s="478"/>
      <c r="AO89" s="478"/>
      <c r="AP89" s="478"/>
      <c r="AQ89" s="478"/>
      <c r="AR89" s="478"/>
      <c r="AS89" s="478"/>
      <c r="AT89" s="478"/>
      <c r="AU89" s="478"/>
      <c r="AV89" s="478"/>
      <c r="AW89" s="478"/>
      <c r="AX89" s="478"/>
      <c r="AY89" s="478"/>
      <c r="AZ89" s="478"/>
      <c r="BA89" s="478"/>
      <c r="BB89" s="478"/>
      <c r="BC89" s="478"/>
      <c r="BD89" s="478"/>
      <c r="BE89" s="478"/>
      <c r="BF89" s="478"/>
      <c r="BG89" s="478"/>
      <c r="BH89" s="478"/>
      <c r="BI89" s="478"/>
      <c r="BJ89" s="478"/>
      <c r="BK89" s="478"/>
      <c r="BL89" s="478"/>
      <c r="BM89" s="478"/>
      <c r="BN89" s="478"/>
      <c r="BO89" s="478"/>
      <c r="BP89" s="478"/>
      <c r="BQ89" s="478"/>
      <c r="BR89" s="478"/>
      <c r="BS89" s="478"/>
      <c r="BT89" s="478"/>
      <c r="BU89" s="478"/>
      <c r="BV89" s="478"/>
      <c r="BW89" s="478"/>
      <c r="BX89" s="478"/>
      <c r="BY89" s="478"/>
      <c r="BZ89" s="478"/>
      <c r="CA89" s="478"/>
      <c r="CB89" s="478"/>
      <c r="CC89" s="478"/>
      <c r="CD89" s="478"/>
      <c r="CE89" s="478"/>
      <c r="CF89" s="478"/>
      <c r="CG89" s="478"/>
      <c r="CH89" s="478"/>
      <c r="CI89" s="478"/>
      <c r="CJ89" s="478"/>
      <c r="CK89" s="478"/>
      <c r="CL89" s="478"/>
      <c r="CM89" s="478"/>
      <c r="CN89" s="478"/>
      <c r="CO89" s="478"/>
      <c r="CP89" s="478"/>
      <c r="CQ89" s="478"/>
      <c r="CR89" s="478"/>
      <c r="CS89" s="478"/>
      <c r="CT89" s="478"/>
      <c r="CU89" s="478"/>
      <c r="CV89" s="478"/>
      <c r="CW89" s="478"/>
      <c r="CX89" s="478"/>
      <c r="CY89" s="478"/>
      <c r="CZ89" s="478"/>
      <c r="DA89" s="478"/>
      <c r="DB89" s="478"/>
      <c r="DC89" s="478"/>
      <c r="DD89" s="478"/>
      <c r="DE89" s="478"/>
      <c r="DF89" s="478"/>
      <c r="DG89" s="478"/>
      <c r="DH89" s="478"/>
      <c r="DI89" s="478"/>
      <c r="DJ89" s="478"/>
      <c r="DK89" s="478"/>
      <c r="DL89" s="478"/>
      <c r="DM89" s="478"/>
      <c r="DN89" s="478"/>
      <c r="DO89" s="478"/>
      <c r="DP89" s="478"/>
      <c r="DQ89" s="478"/>
      <c r="DR89" s="478"/>
      <c r="DS89" s="478"/>
      <c r="DT89" s="478"/>
      <c r="DU89" s="478"/>
      <c r="DV89" s="478"/>
      <c r="DW89" s="478"/>
      <c r="DX89" s="478"/>
      <c r="DY89" s="478"/>
      <c r="DZ89" s="478"/>
      <c r="EA89" s="478"/>
      <c r="EB89" s="478"/>
      <c r="EC89" s="478"/>
      <c r="ED89" s="478"/>
      <c r="EE89" s="478"/>
      <c r="EF89" s="478"/>
      <c r="EG89" s="478"/>
      <c r="EH89" s="478"/>
      <c r="EI89" s="478"/>
      <c r="EJ89" s="478"/>
      <c r="EK89" s="478"/>
      <c r="EL89" s="478"/>
    </row>
    <row r="90" spans="1:142" ht="15">
      <c r="A90" s="478"/>
      <c r="B90" s="478"/>
      <c r="C90" s="478"/>
      <c r="D90" s="478"/>
      <c r="E90" s="478"/>
      <c r="F90" s="478"/>
      <c r="G90" s="478"/>
      <c r="H90" s="478"/>
      <c r="I90" s="478"/>
      <c r="J90" s="478"/>
      <c r="K90" s="478"/>
      <c r="L90" s="478"/>
      <c r="M90" s="478"/>
      <c r="N90" s="478"/>
      <c r="O90" s="478"/>
      <c r="P90" s="478"/>
      <c r="Q90" s="478"/>
      <c r="R90" s="478"/>
      <c r="S90" s="478"/>
      <c r="T90" s="478"/>
      <c r="U90" s="478"/>
      <c r="V90" s="478"/>
      <c r="W90" s="478"/>
      <c r="X90" s="478"/>
      <c r="Y90" s="478"/>
      <c r="Z90" s="478"/>
      <c r="AA90" s="478"/>
      <c r="AB90" s="478"/>
      <c r="AC90" s="478"/>
      <c r="AD90" s="478"/>
      <c r="AE90" s="478"/>
      <c r="AF90" s="478"/>
      <c r="AG90" s="478"/>
      <c r="AH90" s="478"/>
      <c r="AI90" s="478"/>
      <c r="AJ90" s="478"/>
      <c r="AK90" s="478"/>
      <c r="AL90" s="478"/>
      <c r="AM90" s="478"/>
      <c r="AN90" s="478"/>
      <c r="AO90" s="478"/>
      <c r="AP90" s="478"/>
      <c r="AQ90" s="478"/>
      <c r="AR90" s="478"/>
      <c r="AS90" s="478"/>
      <c r="AT90" s="478"/>
      <c r="AU90" s="478"/>
      <c r="AV90" s="478"/>
      <c r="AW90" s="478"/>
      <c r="AX90" s="478"/>
      <c r="AY90" s="478"/>
      <c r="AZ90" s="478"/>
      <c r="BA90" s="478"/>
      <c r="BB90" s="478"/>
      <c r="BC90" s="478"/>
      <c r="BD90" s="478"/>
      <c r="BE90" s="478"/>
      <c r="BF90" s="478"/>
      <c r="BG90" s="478"/>
      <c r="BH90" s="478"/>
      <c r="BI90" s="478"/>
      <c r="BJ90" s="478"/>
      <c r="BK90" s="478"/>
      <c r="BL90" s="478"/>
      <c r="BM90" s="478"/>
      <c r="BN90" s="478"/>
      <c r="BO90" s="478"/>
      <c r="BP90" s="478"/>
      <c r="BQ90" s="478"/>
      <c r="BR90" s="478"/>
      <c r="BS90" s="478"/>
      <c r="BT90" s="478"/>
      <c r="BU90" s="478"/>
      <c r="BV90" s="478"/>
      <c r="BW90" s="478"/>
      <c r="BX90" s="478"/>
      <c r="BY90" s="478"/>
      <c r="BZ90" s="478"/>
      <c r="CA90" s="478"/>
      <c r="CB90" s="478"/>
      <c r="CC90" s="478"/>
      <c r="CD90" s="478"/>
      <c r="CE90" s="478"/>
      <c r="CF90" s="478"/>
      <c r="CG90" s="478"/>
      <c r="CH90" s="478"/>
      <c r="CI90" s="478"/>
      <c r="CJ90" s="478"/>
      <c r="CK90" s="478"/>
      <c r="CL90" s="478"/>
      <c r="CM90" s="478"/>
      <c r="CN90" s="478"/>
      <c r="CO90" s="478"/>
      <c r="CP90" s="478"/>
      <c r="CQ90" s="478"/>
      <c r="CR90" s="478"/>
      <c r="CS90" s="478"/>
      <c r="CT90" s="478"/>
      <c r="CU90" s="478"/>
      <c r="CV90" s="478"/>
      <c r="CW90" s="478"/>
      <c r="CX90" s="478"/>
      <c r="CY90" s="478"/>
      <c r="CZ90" s="478"/>
      <c r="DA90" s="478"/>
      <c r="DB90" s="478"/>
      <c r="DC90" s="478"/>
      <c r="DD90" s="478"/>
      <c r="DE90" s="478"/>
      <c r="DF90" s="478"/>
      <c r="DG90" s="478"/>
      <c r="DH90" s="478"/>
      <c r="DI90" s="478"/>
      <c r="DJ90" s="478"/>
      <c r="DK90" s="478"/>
      <c r="DL90" s="478"/>
      <c r="DM90" s="478"/>
      <c r="DN90" s="478"/>
      <c r="DO90" s="478"/>
      <c r="DP90" s="478"/>
      <c r="DQ90" s="478"/>
      <c r="DR90" s="478"/>
      <c r="DS90" s="478"/>
      <c r="DT90" s="478"/>
      <c r="DU90" s="478"/>
      <c r="DV90" s="478"/>
      <c r="DW90" s="478"/>
      <c r="DX90" s="478"/>
      <c r="DY90" s="478"/>
      <c r="DZ90" s="478"/>
      <c r="EA90" s="478"/>
      <c r="EB90" s="478"/>
      <c r="EC90" s="478"/>
      <c r="ED90" s="478"/>
      <c r="EE90" s="478"/>
      <c r="EF90" s="478"/>
      <c r="EG90" s="478"/>
      <c r="EH90" s="478"/>
      <c r="EI90" s="478"/>
      <c r="EJ90" s="478"/>
      <c r="EK90" s="478"/>
      <c r="EL90" s="478"/>
    </row>
    <row r="91" spans="1:142" ht="15">
      <c r="A91" s="478"/>
      <c r="B91" s="478"/>
      <c r="C91" s="478"/>
      <c r="D91" s="478"/>
      <c r="E91" s="478"/>
      <c r="F91" s="478"/>
      <c r="G91" s="478"/>
      <c r="H91" s="478"/>
      <c r="I91" s="478"/>
      <c r="J91" s="478"/>
      <c r="K91" s="478"/>
      <c r="L91" s="478"/>
      <c r="M91" s="478"/>
      <c r="N91" s="478"/>
      <c r="O91" s="478"/>
      <c r="P91" s="478"/>
      <c r="Q91" s="478"/>
      <c r="R91" s="478"/>
      <c r="S91" s="478"/>
      <c r="T91" s="478"/>
      <c r="U91" s="478"/>
      <c r="V91" s="478"/>
      <c r="W91" s="478"/>
      <c r="X91" s="478"/>
      <c r="Y91" s="478"/>
      <c r="Z91" s="478"/>
      <c r="AA91" s="478"/>
      <c r="AB91" s="478"/>
      <c r="AC91" s="478"/>
      <c r="AD91" s="478"/>
      <c r="AE91" s="478"/>
      <c r="AF91" s="478"/>
      <c r="AG91" s="478"/>
      <c r="AH91" s="478"/>
      <c r="AI91" s="478"/>
      <c r="AJ91" s="478"/>
      <c r="AK91" s="478"/>
      <c r="AL91" s="478"/>
      <c r="AM91" s="478"/>
      <c r="AN91" s="478"/>
      <c r="AO91" s="478"/>
      <c r="AP91" s="478"/>
      <c r="AQ91" s="478"/>
      <c r="AR91" s="478"/>
      <c r="AS91" s="478"/>
      <c r="AT91" s="478"/>
      <c r="AU91" s="478"/>
      <c r="AV91" s="478"/>
      <c r="AW91" s="478"/>
      <c r="AX91" s="478"/>
      <c r="AY91" s="478"/>
      <c r="AZ91" s="478"/>
      <c r="BA91" s="478"/>
      <c r="BB91" s="478"/>
      <c r="BC91" s="478"/>
      <c r="BD91" s="478"/>
      <c r="BE91" s="478"/>
      <c r="BF91" s="478"/>
      <c r="BG91" s="478"/>
      <c r="BH91" s="478"/>
      <c r="BI91" s="478"/>
      <c r="BJ91" s="478"/>
      <c r="BK91" s="478"/>
      <c r="BL91" s="478"/>
      <c r="BM91" s="478"/>
      <c r="BN91" s="478"/>
      <c r="BO91" s="478"/>
      <c r="BP91" s="478"/>
      <c r="BQ91" s="478"/>
      <c r="BR91" s="478"/>
      <c r="BS91" s="478"/>
      <c r="BT91" s="478"/>
      <c r="BU91" s="478"/>
      <c r="BV91" s="478"/>
      <c r="BW91" s="478"/>
      <c r="BX91" s="478"/>
      <c r="BY91" s="478"/>
      <c r="BZ91" s="478"/>
      <c r="CA91" s="478"/>
      <c r="CB91" s="478"/>
      <c r="CC91" s="478"/>
      <c r="CD91" s="478"/>
      <c r="CE91" s="478"/>
      <c r="CF91" s="478"/>
      <c r="CG91" s="478"/>
      <c r="CH91" s="478"/>
      <c r="CI91" s="478"/>
      <c r="CJ91" s="478"/>
      <c r="CK91" s="478"/>
      <c r="CL91" s="478"/>
      <c r="CM91" s="478"/>
      <c r="CN91" s="478"/>
      <c r="CO91" s="478"/>
      <c r="CP91" s="478"/>
      <c r="CQ91" s="478"/>
      <c r="CR91" s="478"/>
      <c r="CS91" s="478"/>
      <c r="CT91" s="478"/>
      <c r="CU91" s="478"/>
      <c r="CV91" s="478"/>
      <c r="CW91" s="478"/>
      <c r="CX91" s="478"/>
      <c r="CY91" s="478"/>
      <c r="CZ91" s="478"/>
      <c r="DA91" s="478"/>
      <c r="DB91" s="478"/>
      <c r="DC91" s="478"/>
      <c r="DD91" s="478"/>
      <c r="DE91" s="478"/>
      <c r="DF91" s="478"/>
      <c r="DG91" s="478"/>
      <c r="DH91" s="478"/>
      <c r="DI91" s="478"/>
      <c r="DJ91" s="478"/>
      <c r="DK91" s="478"/>
      <c r="DL91" s="478"/>
      <c r="DM91" s="478"/>
      <c r="DN91" s="478"/>
      <c r="DO91" s="478"/>
      <c r="DP91" s="478"/>
      <c r="DQ91" s="478"/>
      <c r="DR91" s="478"/>
      <c r="DS91" s="478"/>
      <c r="DT91" s="478"/>
      <c r="DU91" s="478"/>
      <c r="DV91" s="478"/>
      <c r="DW91" s="478"/>
      <c r="DX91" s="478"/>
      <c r="DY91" s="478"/>
      <c r="DZ91" s="478"/>
      <c r="EA91" s="478"/>
      <c r="EB91" s="478"/>
      <c r="EC91" s="478"/>
      <c r="ED91" s="478"/>
      <c r="EE91" s="478"/>
      <c r="EF91" s="478"/>
      <c r="EG91" s="478"/>
      <c r="EH91" s="478"/>
      <c r="EI91" s="478"/>
      <c r="EJ91" s="478"/>
      <c r="EK91" s="478"/>
      <c r="EL91" s="478"/>
    </row>
    <row r="92" spans="1:142" ht="15">
      <c r="A92" s="478"/>
      <c r="B92" s="478"/>
      <c r="C92" s="478"/>
      <c r="D92" s="478"/>
      <c r="E92" s="478"/>
      <c r="F92" s="478"/>
      <c r="G92" s="478"/>
      <c r="H92" s="478"/>
      <c r="I92" s="478"/>
      <c r="J92" s="478"/>
      <c r="K92" s="478"/>
      <c r="L92" s="478"/>
      <c r="M92" s="478"/>
      <c r="N92" s="478"/>
      <c r="O92" s="478"/>
      <c r="P92" s="478"/>
      <c r="Q92" s="478"/>
      <c r="R92" s="478"/>
      <c r="S92" s="478"/>
      <c r="T92" s="478"/>
      <c r="U92" s="478"/>
      <c r="V92" s="478"/>
      <c r="W92" s="478"/>
      <c r="X92" s="478"/>
      <c r="Y92" s="478"/>
      <c r="Z92" s="478"/>
      <c r="AA92" s="478"/>
      <c r="AB92" s="478"/>
      <c r="AC92" s="478"/>
      <c r="AD92" s="478"/>
      <c r="AE92" s="478"/>
      <c r="AF92" s="478"/>
      <c r="AG92" s="478"/>
      <c r="AH92" s="478"/>
      <c r="AI92" s="478"/>
      <c r="AJ92" s="478"/>
      <c r="AK92" s="478"/>
      <c r="AL92" s="478"/>
      <c r="AM92" s="478"/>
      <c r="AN92" s="478"/>
      <c r="AO92" s="478"/>
      <c r="AP92" s="478"/>
      <c r="AQ92" s="478"/>
      <c r="AR92" s="478"/>
      <c r="AS92" s="478"/>
      <c r="AT92" s="478"/>
      <c r="AU92" s="478"/>
      <c r="AV92" s="478"/>
      <c r="AW92" s="478"/>
      <c r="AX92" s="478"/>
      <c r="AY92" s="478"/>
      <c r="AZ92" s="478"/>
      <c r="BA92" s="478"/>
      <c r="BB92" s="478"/>
      <c r="BC92" s="478"/>
      <c r="BD92" s="478"/>
      <c r="BE92" s="478"/>
      <c r="BF92" s="478"/>
      <c r="BG92" s="478"/>
      <c r="BH92" s="478"/>
      <c r="BI92" s="478"/>
      <c r="BJ92" s="478"/>
      <c r="BK92" s="478"/>
      <c r="BL92" s="478"/>
      <c r="BM92" s="478"/>
      <c r="BN92" s="478"/>
      <c r="BO92" s="478"/>
      <c r="BP92" s="478"/>
      <c r="BQ92" s="478"/>
      <c r="BR92" s="478"/>
      <c r="BS92" s="478"/>
      <c r="BT92" s="478"/>
      <c r="BU92" s="478"/>
      <c r="BV92" s="478"/>
      <c r="BW92" s="478"/>
      <c r="BX92" s="478"/>
      <c r="BY92" s="478"/>
      <c r="BZ92" s="478"/>
      <c r="CA92" s="478"/>
      <c r="CB92" s="478"/>
      <c r="CC92" s="478"/>
      <c r="CD92" s="478"/>
      <c r="CE92" s="478"/>
      <c r="CF92" s="478"/>
      <c r="CG92" s="478"/>
      <c r="CH92" s="478"/>
      <c r="CI92" s="478"/>
      <c r="CJ92" s="478"/>
      <c r="CK92" s="478"/>
      <c r="CL92" s="478"/>
      <c r="CM92" s="478"/>
      <c r="CN92" s="478"/>
      <c r="CO92" s="478"/>
      <c r="CP92" s="478"/>
      <c r="CQ92" s="478"/>
      <c r="CR92" s="478"/>
      <c r="CS92" s="478"/>
      <c r="CT92" s="478"/>
      <c r="CU92" s="478"/>
      <c r="CV92" s="478"/>
      <c r="CW92" s="478"/>
      <c r="CX92" s="478"/>
      <c r="CY92" s="478"/>
      <c r="CZ92" s="478"/>
      <c r="DA92" s="478"/>
      <c r="DB92" s="478"/>
      <c r="DC92" s="478"/>
      <c r="DD92" s="478"/>
      <c r="DE92" s="478"/>
      <c r="DF92" s="478"/>
      <c r="DG92" s="478"/>
      <c r="DH92" s="478"/>
      <c r="DI92" s="478"/>
      <c r="DJ92" s="478"/>
      <c r="DK92" s="478"/>
      <c r="DL92" s="478"/>
      <c r="DM92" s="478"/>
      <c r="DN92" s="478"/>
      <c r="DO92" s="478"/>
      <c r="DP92" s="478"/>
      <c r="DQ92" s="478"/>
      <c r="DR92" s="478"/>
      <c r="DS92" s="478"/>
      <c r="DT92" s="478"/>
      <c r="DU92" s="478"/>
      <c r="DV92" s="478"/>
      <c r="DW92" s="478"/>
      <c r="DX92" s="478"/>
      <c r="DY92" s="478"/>
      <c r="DZ92" s="478"/>
      <c r="EA92" s="478"/>
      <c r="EB92" s="478"/>
      <c r="EC92" s="478"/>
      <c r="ED92" s="478"/>
      <c r="EE92" s="478"/>
      <c r="EF92" s="478"/>
      <c r="EG92" s="478"/>
      <c r="EH92" s="478"/>
      <c r="EI92" s="478"/>
      <c r="EJ92" s="478"/>
      <c r="EK92" s="478"/>
      <c r="EL92" s="478"/>
    </row>
    <row r="93" spans="1:142" ht="15">
      <c r="A93" s="478"/>
      <c r="B93" s="478"/>
      <c r="C93" s="478"/>
      <c r="D93" s="478"/>
      <c r="E93" s="478"/>
      <c r="F93" s="478"/>
      <c r="G93" s="478"/>
      <c r="H93" s="478"/>
      <c r="I93" s="478"/>
      <c r="J93" s="478"/>
      <c r="K93" s="478"/>
      <c r="L93" s="478"/>
      <c r="M93" s="478"/>
      <c r="N93" s="478"/>
      <c r="O93" s="478"/>
      <c r="P93" s="478"/>
      <c r="Q93" s="478"/>
      <c r="R93" s="478"/>
      <c r="S93" s="478"/>
      <c r="T93" s="478"/>
      <c r="U93" s="478"/>
      <c r="V93" s="478"/>
      <c r="W93" s="478"/>
      <c r="X93" s="478"/>
      <c r="Y93" s="478"/>
      <c r="Z93" s="478"/>
      <c r="AA93" s="478"/>
      <c r="AB93" s="478"/>
      <c r="AC93" s="478"/>
      <c r="AD93" s="478"/>
      <c r="AE93" s="478"/>
      <c r="AF93" s="478"/>
      <c r="AG93" s="478"/>
      <c r="AH93" s="478"/>
      <c r="AI93" s="478"/>
      <c r="AJ93" s="478"/>
      <c r="AK93" s="478"/>
      <c r="AL93" s="478"/>
      <c r="AM93" s="478"/>
      <c r="AN93" s="478"/>
      <c r="AO93" s="478"/>
      <c r="AP93" s="478"/>
      <c r="AQ93" s="478"/>
      <c r="AR93" s="478"/>
      <c r="AS93" s="478"/>
      <c r="AT93" s="478"/>
      <c r="AU93" s="478"/>
      <c r="AV93" s="478"/>
      <c r="AW93" s="478"/>
      <c r="AX93" s="478"/>
      <c r="AY93" s="478"/>
      <c r="AZ93" s="478"/>
      <c r="BA93" s="478"/>
      <c r="BB93" s="478"/>
      <c r="BC93" s="478"/>
      <c r="BD93" s="478"/>
      <c r="BE93" s="478"/>
      <c r="BF93" s="478"/>
      <c r="BG93" s="478"/>
      <c r="BH93" s="478"/>
      <c r="BI93" s="478"/>
      <c r="BJ93" s="478"/>
      <c r="BK93" s="478"/>
      <c r="BL93" s="478"/>
      <c r="BM93" s="478"/>
      <c r="BN93" s="478"/>
      <c r="BO93" s="478"/>
      <c r="BP93" s="478"/>
      <c r="BQ93" s="478"/>
      <c r="BR93" s="478"/>
      <c r="BS93" s="478"/>
      <c r="BT93" s="478"/>
      <c r="BU93" s="478"/>
      <c r="BV93" s="478"/>
      <c r="BW93" s="478"/>
      <c r="BX93" s="478"/>
      <c r="BY93" s="478"/>
      <c r="BZ93" s="478"/>
      <c r="CA93" s="478"/>
      <c r="CB93" s="478"/>
      <c r="CC93" s="478"/>
      <c r="CD93" s="478"/>
      <c r="CE93" s="478"/>
      <c r="CF93" s="478"/>
      <c r="CG93" s="478"/>
      <c r="CH93" s="478"/>
      <c r="CI93" s="478"/>
      <c r="CJ93" s="478"/>
      <c r="CK93" s="478"/>
      <c r="CL93" s="478"/>
      <c r="CM93" s="478"/>
      <c r="CN93" s="478"/>
      <c r="CO93" s="478"/>
      <c r="CP93" s="478"/>
      <c r="CQ93" s="478"/>
      <c r="CR93" s="478"/>
      <c r="CS93" s="478"/>
      <c r="CT93" s="478"/>
      <c r="CU93" s="478"/>
      <c r="CV93" s="478"/>
      <c r="CW93" s="478"/>
      <c r="CX93" s="478"/>
      <c r="CY93" s="478"/>
      <c r="CZ93" s="478"/>
      <c r="DA93" s="478"/>
      <c r="DB93" s="478"/>
      <c r="DC93" s="478"/>
      <c r="DD93" s="478"/>
      <c r="DE93" s="478"/>
      <c r="DF93" s="478"/>
      <c r="DG93" s="478"/>
      <c r="DH93" s="478"/>
      <c r="DI93" s="478"/>
      <c r="DJ93" s="478"/>
      <c r="DK93" s="478"/>
      <c r="DL93" s="478"/>
      <c r="DM93" s="478"/>
      <c r="DN93" s="478"/>
      <c r="DO93" s="478"/>
      <c r="DP93" s="478"/>
      <c r="DQ93" s="478"/>
      <c r="DR93" s="478"/>
      <c r="DS93" s="478"/>
      <c r="DT93" s="478"/>
      <c r="DU93" s="478"/>
      <c r="DV93" s="478"/>
      <c r="DW93" s="478"/>
      <c r="DX93" s="478"/>
      <c r="DY93" s="478"/>
      <c r="DZ93" s="478"/>
      <c r="EA93" s="478"/>
      <c r="EB93" s="478"/>
      <c r="EC93" s="478"/>
      <c r="ED93" s="478"/>
      <c r="EE93" s="478"/>
      <c r="EF93" s="478"/>
      <c r="EG93" s="478"/>
      <c r="EH93" s="478"/>
      <c r="EI93" s="478"/>
      <c r="EJ93" s="478"/>
      <c r="EK93" s="478"/>
      <c r="EL93" s="478"/>
    </row>
    <row r="94" spans="1:142" ht="15">
      <c r="A94" s="478"/>
      <c r="B94" s="478"/>
      <c r="C94" s="478"/>
      <c r="D94" s="478"/>
      <c r="E94" s="478"/>
      <c r="F94" s="478"/>
      <c r="G94" s="478"/>
      <c r="H94" s="478"/>
      <c r="I94" s="478"/>
      <c r="J94" s="478"/>
      <c r="K94" s="478"/>
      <c r="L94" s="478"/>
      <c r="M94" s="478"/>
      <c r="N94" s="478"/>
      <c r="O94" s="478"/>
      <c r="P94" s="478"/>
      <c r="Q94" s="478"/>
      <c r="R94" s="478"/>
      <c r="S94" s="478"/>
      <c r="T94" s="478"/>
      <c r="U94" s="478"/>
      <c r="V94" s="478"/>
      <c r="W94" s="478"/>
      <c r="X94" s="478"/>
      <c r="Y94" s="478"/>
      <c r="Z94" s="478"/>
      <c r="AA94" s="478"/>
      <c r="AB94" s="478"/>
      <c r="AC94" s="478"/>
      <c r="AD94" s="478"/>
      <c r="AE94" s="478"/>
      <c r="AF94" s="478"/>
      <c r="AG94" s="478"/>
      <c r="AH94" s="478"/>
      <c r="AI94" s="478"/>
      <c r="AJ94" s="478"/>
      <c r="AK94" s="478"/>
      <c r="AL94" s="478"/>
      <c r="AM94" s="478"/>
      <c r="AN94" s="478"/>
      <c r="AO94" s="478"/>
      <c r="AP94" s="478"/>
      <c r="AQ94" s="478"/>
      <c r="AR94" s="478"/>
      <c r="AS94" s="478"/>
      <c r="AT94" s="478"/>
      <c r="AU94" s="478"/>
      <c r="AV94" s="478"/>
      <c r="AW94" s="478"/>
      <c r="AX94" s="478"/>
      <c r="AY94" s="478"/>
      <c r="AZ94" s="478"/>
      <c r="BA94" s="478"/>
      <c r="BB94" s="478"/>
      <c r="BC94" s="478"/>
      <c r="BD94" s="478"/>
      <c r="BE94" s="478"/>
      <c r="BF94" s="478"/>
      <c r="BG94" s="478"/>
      <c r="BH94" s="478"/>
      <c r="BI94" s="478"/>
      <c r="BJ94" s="478"/>
      <c r="BK94" s="478"/>
      <c r="BL94" s="478"/>
      <c r="BM94" s="478"/>
      <c r="BN94" s="478"/>
      <c r="BO94" s="478"/>
      <c r="BP94" s="478"/>
      <c r="BQ94" s="478"/>
      <c r="BR94" s="478"/>
      <c r="BS94" s="478"/>
      <c r="BT94" s="478"/>
      <c r="BU94" s="478"/>
      <c r="BV94" s="478"/>
      <c r="BW94" s="478"/>
      <c r="BX94" s="478"/>
      <c r="BY94" s="478"/>
      <c r="BZ94" s="478"/>
      <c r="CA94" s="478"/>
      <c r="CB94" s="478"/>
      <c r="CC94" s="478"/>
      <c r="CD94" s="478"/>
      <c r="CE94" s="478"/>
      <c r="CF94" s="478"/>
      <c r="CG94" s="478"/>
      <c r="CH94" s="478"/>
      <c r="CI94" s="478"/>
      <c r="CJ94" s="478"/>
      <c r="CK94" s="478"/>
      <c r="CL94" s="478"/>
      <c r="CM94" s="478"/>
      <c r="CN94" s="478"/>
      <c r="CO94" s="478"/>
      <c r="CP94" s="478"/>
      <c r="CQ94" s="478"/>
      <c r="CR94" s="478"/>
      <c r="CS94" s="478"/>
      <c r="CT94" s="478"/>
      <c r="CU94" s="478"/>
      <c r="CV94" s="478"/>
      <c r="CW94" s="478"/>
      <c r="CX94" s="478"/>
      <c r="CY94" s="478"/>
      <c r="CZ94" s="478"/>
      <c r="DA94" s="478"/>
      <c r="DB94" s="478"/>
      <c r="DC94" s="478"/>
      <c r="DD94" s="478"/>
      <c r="DE94" s="478"/>
      <c r="DF94" s="478"/>
      <c r="DG94" s="478"/>
      <c r="DH94" s="478"/>
      <c r="DI94" s="478"/>
      <c r="DJ94" s="478"/>
      <c r="DK94" s="478"/>
      <c r="DL94" s="478"/>
      <c r="DM94" s="478"/>
      <c r="DN94" s="478"/>
      <c r="DO94" s="478"/>
      <c r="DP94" s="478"/>
      <c r="DQ94" s="478"/>
      <c r="DR94" s="478"/>
      <c r="DS94" s="478"/>
      <c r="DT94" s="478"/>
      <c r="DU94" s="478"/>
      <c r="DV94" s="478"/>
      <c r="DW94" s="478"/>
      <c r="DX94" s="478"/>
      <c r="DY94" s="478"/>
      <c r="DZ94" s="478"/>
      <c r="EA94" s="478"/>
      <c r="EB94" s="478"/>
      <c r="EC94" s="478"/>
      <c r="ED94" s="478"/>
      <c r="EE94" s="478"/>
      <c r="EF94" s="478"/>
      <c r="EG94" s="478"/>
      <c r="EH94" s="478"/>
      <c r="EI94" s="478"/>
      <c r="EJ94" s="478"/>
      <c r="EK94" s="478"/>
      <c r="EL94" s="478"/>
    </row>
    <row r="95" spans="1:142" ht="15">
      <c r="A95" s="478"/>
      <c r="B95" s="478"/>
      <c r="C95" s="478"/>
      <c r="D95" s="478"/>
      <c r="E95" s="478"/>
      <c r="F95" s="478"/>
      <c r="G95" s="478"/>
      <c r="H95" s="478"/>
      <c r="I95" s="478"/>
      <c r="J95" s="478"/>
      <c r="K95" s="478"/>
      <c r="L95" s="478"/>
      <c r="M95" s="478"/>
      <c r="N95" s="478"/>
      <c r="O95" s="478"/>
      <c r="P95" s="478"/>
      <c r="Q95" s="478"/>
      <c r="R95" s="478"/>
      <c r="S95" s="478"/>
      <c r="T95" s="478"/>
      <c r="U95" s="478"/>
      <c r="V95" s="478"/>
      <c r="W95" s="478"/>
      <c r="X95" s="478"/>
      <c r="Y95" s="478"/>
      <c r="Z95" s="478"/>
      <c r="AA95" s="478"/>
      <c r="AB95" s="478"/>
      <c r="AC95" s="478"/>
      <c r="AD95" s="478"/>
      <c r="AE95" s="478"/>
      <c r="AF95" s="478"/>
      <c r="AG95" s="478"/>
      <c r="AH95" s="478"/>
      <c r="AI95" s="478"/>
      <c r="AJ95" s="478"/>
      <c r="AK95" s="478"/>
      <c r="AL95" s="478"/>
      <c r="AM95" s="478"/>
      <c r="AN95" s="478"/>
      <c r="AO95" s="478"/>
      <c r="AP95" s="478"/>
      <c r="AQ95" s="478"/>
      <c r="AR95" s="478"/>
      <c r="AS95" s="478"/>
      <c r="AT95" s="478"/>
      <c r="AU95" s="478"/>
      <c r="AV95" s="478"/>
      <c r="AW95" s="478"/>
      <c r="AX95" s="478"/>
      <c r="AY95" s="478"/>
      <c r="AZ95" s="478"/>
      <c r="BA95" s="478"/>
      <c r="BB95" s="478"/>
      <c r="BC95" s="478"/>
      <c r="BD95" s="478"/>
      <c r="BE95" s="478"/>
      <c r="BF95" s="478"/>
      <c r="BG95" s="478"/>
      <c r="BH95" s="478"/>
      <c r="BI95" s="478"/>
      <c r="BJ95" s="478"/>
      <c r="BK95" s="478"/>
      <c r="BL95" s="478"/>
      <c r="BM95" s="478"/>
      <c r="BN95" s="478"/>
      <c r="BO95" s="478"/>
      <c r="BP95" s="478"/>
      <c r="BQ95" s="478"/>
      <c r="BR95" s="478"/>
      <c r="BS95" s="478"/>
      <c r="BT95" s="478"/>
      <c r="BU95" s="478"/>
      <c r="BV95" s="478"/>
      <c r="BW95" s="478"/>
      <c r="BX95" s="478"/>
      <c r="BY95" s="478"/>
      <c r="BZ95" s="478"/>
      <c r="CA95" s="478"/>
      <c r="CB95" s="478"/>
      <c r="CC95" s="478"/>
      <c r="CD95" s="478"/>
      <c r="CE95" s="478"/>
      <c r="CF95" s="478"/>
      <c r="CG95" s="478"/>
      <c r="CH95" s="478"/>
      <c r="CI95" s="478"/>
      <c r="CJ95" s="478"/>
      <c r="CK95" s="478"/>
      <c r="CL95" s="478"/>
      <c r="CM95" s="478"/>
      <c r="CN95" s="478"/>
      <c r="CO95" s="478"/>
      <c r="CP95" s="478"/>
      <c r="CQ95" s="478"/>
      <c r="CR95" s="478"/>
      <c r="CS95" s="478"/>
      <c r="CT95" s="478"/>
      <c r="CU95" s="478"/>
      <c r="CV95" s="478"/>
      <c r="CW95" s="478"/>
      <c r="CX95" s="478"/>
      <c r="CY95" s="478"/>
      <c r="CZ95" s="478"/>
      <c r="DA95" s="478"/>
      <c r="DB95" s="478"/>
      <c r="DC95" s="478"/>
      <c r="DD95" s="478"/>
      <c r="DE95" s="478"/>
      <c r="DF95" s="478"/>
      <c r="DG95" s="478"/>
      <c r="DH95" s="478"/>
      <c r="DI95" s="478"/>
      <c r="DJ95" s="478"/>
      <c r="DK95" s="478"/>
      <c r="DL95" s="478"/>
      <c r="DM95" s="478"/>
      <c r="DN95" s="478"/>
      <c r="DO95" s="478"/>
      <c r="DP95" s="478"/>
      <c r="DQ95" s="478"/>
      <c r="DR95" s="478"/>
      <c r="DS95" s="478"/>
      <c r="DT95" s="478"/>
      <c r="DU95" s="478"/>
      <c r="DV95" s="478"/>
      <c r="DW95" s="478"/>
      <c r="DX95" s="478"/>
      <c r="DY95" s="478"/>
      <c r="DZ95" s="478"/>
      <c r="EA95" s="478"/>
      <c r="EB95" s="478"/>
      <c r="EC95" s="478"/>
      <c r="ED95" s="478"/>
      <c r="EE95" s="478"/>
      <c r="EF95" s="478"/>
      <c r="EG95" s="478"/>
      <c r="EH95" s="478"/>
      <c r="EI95" s="478"/>
      <c r="EJ95" s="478"/>
      <c r="EK95" s="478"/>
      <c r="EL95" s="478"/>
    </row>
    <row r="96" spans="1:142" ht="15">
      <c r="A96" s="478"/>
      <c r="B96" s="478"/>
      <c r="C96" s="478"/>
      <c r="D96" s="478"/>
      <c r="E96" s="478"/>
      <c r="F96" s="478"/>
      <c r="G96" s="478"/>
      <c r="H96" s="478"/>
      <c r="I96" s="478"/>
      <c r="J96" s="478"/>
      <c r="K96" s="478"/>
      <c r="L96" s="478"/>
      <c r="M96" s="478"/>
      <c r="N96" s="478"/>
      <c r="O96" s="478"/>
      <c r="P96" s="478"/>
      <c r="Q96" s="478"/>
      <c r="R96" s="478"/>
      <c r="S96" s="478"/>
      <c r="T96" s="478"/>
      <c r="U96" s="478"/>
      <c r="V96" s="478"/>
      <c r="W96" s="478"/>
      <c r="X96" s="478"/>
      <c r="Y96" s="478"/>
      <c r="Z96" s="478"/>
      <c r="AA96" s="478"/>
      <c r="AB96" s="478"/>
      <c r="AC96" s="478"/>
      <c r="AD96" s="478"/>
      <c r="AE96" s="478"/>
      <c r="AF96" s="478"/>
      <c r="AG96" s="478"/>
      <c r="AH96" s="478"/>
      <c r="AI96" s="478"/>
      <c r="AJ96" s="478"/>
      <c r="AK96" s="478"/>
      <c r="AL96" s="478"/>
      <c r="AM96" s="478"/>
      <c r="AN96" s="478"/>
      <c r="AO96" s="478"/>
      <c r="AP96" s="478"/>
      <c r="AQ96" s="478"/>
      <c r="AR96" s="478"/>
      <c r="AS96" s="478"/>
      <c r="AT96" s="478"/>
      <c r="AU96" s="478"/>
      <c r="AV96" s="478"/>
      <c r="AW96" s="478"/>
      <c r="AX96" s="478"/>
      <c r="AY96" s="478"/>
      <c r="AZ96" s="478"/>
      <c r="BA96" s="478"/>
      <c r="BB96" s="478"/>
      <c r="BC96" s="478"/>
      <c r="BD96" s="478"/>
      <c r="BE96" s="478"/>
      <c r="BF96" s="478"/>
      <c r="BG96" s="478"/>
      <c r="BH96" s="478"/>
      <c r="BI96" s="478"/>
      <c r="BJ96" s="478"/>
      <c r="BK96" s="478"/>
      <c r="BL96" s="478"/>
      <c r="BM96" s="478"/>
      <c r="BN96" s="478"/>
      <c r="BO96" s="478"/>
      <c r="BP96" s="478"/>
      <c r="BQ96" s="478"/>
      <c r="BR96" s="478"/>
      <c r="BS96" s="478"/>
      <c r="BT96" s="478"/>
      <c r="BU96" s="478"/>
      <c r="BV96" s="478"/>
      <c r="BW96" s="478"/>
      <c r="BX96" s="478"/>
      <c r="BY96" s="478"/>
      <c r="BZ96" s="478"/>
      <c r="CA96" s="478"/>
      <c r="CB96" s="478"/>
      <c r="CC96" s="478"/>
      <c r="CD96" s="478"/>
      <c r="CE96" s="478"/>
      <c r="CF96" s="478"/>
      <c r="CG96" s="478"/>
      <c r="CH96" s="478"/>
      <c r="CI96" s="478"/>
      <c r="CJ96" s="478"/>
      <c r="CK96" s="478"/>
      <c r="CL96" s="478"/>
      <c r="CM96" s="478"/>
      <c r="CN96" s="478"/>
      <c r="CO96" s="478"/>
      <c r="CP96" s="478"/>
      <c r="CQ96" s="478"/>
      <c r="CR96" s="478"/>
      <c r="CS96" s="478"/>
      <c r="CT96" s="478"/>
      <c r="CU96" s="478"/>
      <c r="CV96" s="478"/>
      <c r="CW96" s="478"/>
      <c r="CX96" s="478"/>
      <c r="CY96" s="478"/>
      <c r="CZ96" s="478"/>
      <c r="DA96" s="478"/>
      <c r="DB96" s="478"/>
      <c r="DC96" s="478"/>
      <c r="DD96" s="478"/>
      <c r="DE96" s="478"/>
      <c r="DF96" s="478"/>
      <c r="DG96" s="478"/>
      <c r="DH96" s="478"/>
      <c r="DI96" s="478"/>
      <c r="DJ96" s="478"/>
      <c r="DK96" s="478"/>
      <c r="DL96" s="478"/>
      <c r="DM96" s="478"/>
      <c r="DN96" s="478"/>
      <c r="DO96" s="478"/>
      <c r="DP96" s="478"/>
      <c r="DQ96" s="478"/>
      <c r="DR96" s="478"/>
      <c r="DS96" s="478"/>
      <c r="DT96" s="478"/>
      <c r="DU96" s="478"/>
      <c r="DV96" s="478"/>
      <c r="DW96" s="478"/>
      <c r="DX96" s="478"/>
      <c r="DY96" s="478"/>
      <c r="DZ96" s="478"/>
      <c r="EA96" s="478"/>
      <c r="EB96" s="478"/>
      <c r="EC96" s="478"/>
      <c r="ED96" s="478"/>
      <c r="EE96" s="478"/>
      <c r="EF96" s="478"/>
      <c r="EG96" s="478"/>
      <c r="EH96" s="478"/>
      <c r="EI96" s="478"/>
      <c r="EJ96" s="478"/>
      <c r="EK96" s="478"/>
      <c r="EL96" s="478"/>
    </row>
    <row r="97" spans="1:142" ht="15">
      <c r="A97" s="478"/>
      <c r="B97" s="478"/>
      <c r="C97" s="478"/>
      <c r="D97" s="478"/>
      <c r="E97" s="478"/>
      <c r="F97" s="478"/>
      <c r="G97" s="478"/>
      <c r="H97" s="478"/>
      <c r="I97" s="478"/>
      <c r="J97" s="478"/>
      <c r="K97" s="478"/>
      <c r="L97" s="478"/>
      <c r="M97" s="478"/>
      <c r="N97" s="478"/>
      <c r="O97" s="478"/>
      <c r="P97" s="478"/>
      <c r="Q97" s="478"/>
      <c r="R97" s="478"/>
      <c r="S97" s="478"/>
      <c r="T97" s="478"/>
      <c r="U97" s="478"/>
      <c r="V97" s="478"/>
      <c r="W97" s="478"/>
      <c r="X97" s="478"/>
      <c r="Y97" s="478"/>
      <c r="Z97" s="478"/>
      <c r="AA97" s="478"/>
      <c r="AB97" s="478"/>
      <c r="AC97" s="478"/>
      <c r="AD97" s="478"/>
      <c r="AE97" s="478"/>
      <c r="AF97" s="478"/>
      <c r="AG97" s="478"/>
      <c r="AH97" s="478"/>
      <c r="AI97" s="478"/>
      <c r="AJ97" s="478"/>
      <c r="AK97" s="478"/>
      <c r="AL97" s="478"/>
      <c r="AM97" s="478"/>
      <c r="AN97" s="478"/>
      <c r="AO97" s="478"/>
      <c r="AP97" s="478"/>
      <c r="AQ97" s="478"/>
      <c r="AR97" s="478"/>
      <c r="AS97" s="478"/>
      <c r="AT97" s="478"/>
      <c r="AU97" s="478"/>
      <c r="AV97" s="478"/>
      <c r="AW97" s="478"/>
      <c r="AX97" s="478"/>
      <c r="AY97" s="478"/>
      <c r="AZ97" s="478"/>
      <c r="BA97" s="478"/>
      <c r="BB97" s="478"/>
      <c r="BC97" s="478"/>
      <c r="BD97" s="478"/>
      <c r="BE97" s="478"/>
      <c r="BF97" s="478"/>
      <c r="BG97" s="478"/>
      <c r="BH97" s="478"/>
      <c r="BI97" s="478"/>
      <c r="BJ97" s="478"/>
      <c r="BK97" s="478"/>
      <c r="BL97" s="478"/>
      <c r="BM97" s="478"/>
      <c r="BN97" s="478"/>
      <c r="BO97" s="478"/>
      <c r="BP97" s="478"/>
      <c r="BQ97" s="478"/>
      <c r="BR97" s="478"/>
      <c r="BS97" s="478"/>
      <c r="BT97" s="478"/>
      <c r="BU97" s="478"/>
      <c r="BV97" s="478"/>
      <c r="BW97" s="478"/>
      <c r="BX97" s="478"/>
      <c r="BY97" s="478"/>
      <c r="BZ97" s="478"/>
      <c r="CA97" s="478"/>
      <c r="CB97" s="478"/>
      <c r="CC97" s="478"/>
      <c r="CD97" s="478"/>
      <c r="CE97" s="478"/>
      <c r="CF97" s="478"/>
      <c r="CG97" s="478"/>
      <c r="CH97" s="478"/>
      <c r="CI97" s="478"/>
      <c r="CJ97" s="478"/>
      <c r="CK97" s="478"/>
      <c r="CL97" s="478"/>
      <c r="CM97" s="478"/>
      <c r="CN97" s="478"/>
      <c r="CO97" s="478"/>
      <c r="CP97" s="478"/>
      <c r="CQ97" s="478"/>
      <c r="CR97" s="478"/>
      <c r="CS97" s="478"/>
      <c r="CT97" s="478"/>
      <c r="CU97" s="478"/>
      <c r="CV97" s="478"/>
      <c r="CW97" s="478"/>
      <c r="CX97" s="478"/>
      <c r="CY97" s="478"/>
      <c r="CZ97" s="478"/>
      <c r="DA97" s="478"/>
      <c r="DB97" s="478"/>
      <c r="DC97" s="478"/>
      <c r="DD97" s="478"/>
      <c r="DE97" s="478"/>
      <c r="DF97" s="478"/>
      <c r="DG97" s="478"/>
      <c r="DH97" s="478"/>
      <c r="DI97" s="478"/>
      <c r="DJ97" s="478"/>
      <c r="DK97" s="478"/>
      <c r="DL97" s="478"/>
      <c r="DM97" s="478"/>
      <c r="DN97" s="478"/>
      <c r="DO97" s="478"/>
      <c r="DP97" s="478"/>
      <c r="DQ97" s="478"/>
      <c r="DR97" s="478"/>
      <c r="DS97" s="478"/>
      <c r="DT97" s="478"/>
      <c r="DU97" s="478"/>
      <c r="DV97" s="478"/>
      <c r="DW97" s="478"/>
      <c r="DX97" s="478"/>
      <c r="DY97" s="478"/>
      <c r="DZ97" s="478"/>
      <c r="EA97" s="478"/>
      <c r="EB97" s="478"/>
      <c r="EC97" s="478"/>
      <c r="ED97" s="478"/>
      <c r="EE97" s="478"/>
      <c r="EF97" s="478"/>
      <c r="EG97" s="478"/>
      <c r="EH97" s="478"/>
      <c r="EI97" s="478"/>
      <c r="EJ97" s="478"/>
      <c r="EK97" s="478"/>
      <c r="EL97" s="478"/>
    </row>
    <row r="98" spans="1:142" ht="15">
      <c r="A98" s="478"/>
      <c r="B98" s="478"/>
      <c r="C98" s="478"/>
      <c r="D98" s="478"/>
      <c r="E98" s="478"/>
      <c r="F98" s="478"/>
      <c r="G98" s="478"/>
      <c r="H98" s="478"/>
      <c r="I98" s="478"/>
      <c r="J98" s="478"/>
      <c r="K98" s="478"/>
      <c r="L98" s="478"/>
      <c r="M98" s="478"/>
      <c r="N98" s="478"/>
      <c r="O98" s="478"/>
      <c r="P98" s="478"/>
      <c r="Q98" s="478"/>
      <c r="R98" s="478"/>
      <c r="S98" s="478"/>
      <c r="T98" s="478"/>
      <c r="U98" s="478"/>
      <c r="V98" s="478"/>
      <c r="W98" s="478"/>
      <c r="X98" s="478"/>
      <c r="Y98" s="478"/>
      <c r="Z98" s="478"/>
      <c r="AA98" s="478"/>
      <c r="AB98" s="478"/>
      <c r="AC98" s="478"/>
      <c r="AD98" s="478"/>
      <c r="AE98" s="478"/>
      <c r="AF98" s="478"/>
      <c r="AG98" s="478"/>
      <c r="AH98" s="478"/>
      <c r="AI98" s="478"/>
      <c r="AJ98" s="478"/>
      <c r="AK98" s="478"/>
      <c r="AL98" s="478"/>
      <c r="AM98" s="478"/>
      <c r="AN98" s="478"/>
      <c r="AO98" s="478"/>
      <c r="AP98" s="478"/>
      <c r="AQ98" s="478"/>
      <c r="AR98" s="478"/>
      <c r="AS98" s="478"/>
      <c r="AT98" s="478"/>
      <c r="AU98" s="478"/>
      <c r="AV98" s="478"/>
      <c r="AW98" s="478"/>
      <c r="AX98" s="478"/>
      <c r="AY98" s="478"/>
      <c r="AZ98" s="478"/>
      <c r="BA98" s="478"/>
      <c r="BB98" s="478"/>
      <c r="BC98" s="478"/>
      <c r="BD98" s="478"/>
      <c r="BE98" s="478"/>
      <c r="BF98" s="478"/>
      <c r="BG98" s="478"/>
      <c r="BH98" s="478"/>
      <c r="BI98" s="478"/>
      <c r="BJ98" s="478"/>
      <c r="BK98" s="478"/>
      <c r="BL98" s="478"/>
      <c r="BM98" s="478"/>
      <c r="BN98" s="478"/>
      <c r="BO98" s="478"/>
      <c r="BP98" s="478"/>
      <c r="BQ98" s="478"/>
      <c r="BR98" s="478"/>
      <c r="BS98" s="478"/>
      <c r="BT98" s="478"/>
      <c r="BU98" s="478"/>
      <c r="BV98" s="478"/>
      <c r="BW98" s="478"/>
      <c r="BX98" s="478"/>
      <c r="BY98" s="478"/>
      <c r="BZ98" s="478"/>
      <c r="CA98" s="478"/>
      <c r="CB98" s="478"/>
      <c r="CC98" s="478"/>
      <c r="CD98" s="478"/>
      <c r="CE98" s="478"/>
      <c r="CF98" s="478"/>
      <c r="CG98" s="478"/>
      <c r="CH98" s="478"/>
      <c r="CI98" s="478"/>
      <c r="CJ98" s="478"/>
      <c r="CK98" s="478"/>
      <c r="CL98" s="478"/>
      <c r="CM98" s="478"/>
      <c r="CN98" s="478"/>
      <c r="CO98" s="478"/>
      <c r="CP98" s="478"/>
      <c r="CQ98" s="478"/>
      <c r="CR98" s="478"/>
      <c r="CS98" s="478"/>
      <c r="CT98" s="478"/>
      <c r="CU98" s="478"/>
      <c r="CV98" s="478"/>
      <c r="CW98" s="478"/>
      <c r="CX98" s="478"/>
      <c r="CY98" s="478"/>
      <c r="CZ98" s="478"/>
      <c r="DA98" s="478"/>
      <c r="DB98" s="478"/>
      <c r="DC98" s="478"/>
      <c r="DD98" s="478"/>
      <c r="DE98" s="478"/>
      <c r="DF98" s="478"/>
      <c r="DG98" s="478"/>
      <c r="DH98" s="478"/>
      <c r="DI98" s="478"/>
      <c r="DJ98" s="478"/>
      <c r="DK98" s="478"/>
      <c r="DL98" s="478"/>
      <c r="DM98" s="478"/>
      <c r="DN98" s="478"/>
      <c r="DO98" s="478"/>
      <c r="DP98" s="478"/>
      <c r="DQ98" s="478"/>
      <c r="DR98" s="478"/>
      <c r="DS98" s="478"/>
      <c r="DT98" s="478"/>
      <c r="DU98" s="478"/>
      <c r="DV98" s="478"/>
      <c r="DW98" s="478"/>
      <c r="DX98" s="478"/>
      <c r="DY98" s="478"/>
      <c r="DZ98" s="478"/>
      <c r="EA98" s="478"/>
      <c r="EB98" s="478"/>
      <c r="EC98" s="478"/>
      <c r="ED98" s="478"/>
      <c r="EE98" s="478"/>
      <c r="EF98" s="478"/>
      <c r="EG98" s="478"/>
      <c r="EH98" s="478"/>
      <c r="EI98" s="478"/>
      <c r="EJ98" s="478"/>
      <c r="EK98" s="478"/>
      <c r="EL98" s="478"/>
    </row>
    <row r="99" spans="1:142" ht="15">
      <c r="A99" s="478"/>
      <c r="B99" s="478"/>
      <c r="C99" s="478"/>
      <c r="D99" s="478"/>
      <c r="E99" s="478"/>
      <c r="F99" s="478"/>
      <c r="G99" s="478"/>
      <c r="H99" s="478"/>
      <c r="I99" s="478"/>
      <c r="J99" s="478"/>
      <c r="K99" s="478"/>
      <c r="L99" s="478"/>
      <c r="M99" s="478"/>
      <c r="N99" s="478"/>
      <c r="O99" s="478"/>
      <c r="P99" s="478"/>
      <c r="Q99" s="478"/>
      <c r="R99" s="478"/>
      <c r="S99" s="478"/>
      <c r="T99" s="478"/>
      <c r="U99" s="478"/>
      <c r="V99" s="478"/>
      <c r="W99" s="478"/>
      <c r="X99" s="478"/>
      <c r="Y99" s="478"/>
      <c r="Z99" s="478"/>
      <c r="AA99" s="478"/>
      <c r="AB99" s="478"/>
      <c r="AC99" s="478"/>
      <c r="AD99" s="478"/>
      <c r="AE99" s="478"/>
      <c r="AF99" s="478"/>
      <c r="AG99" s="478"/>
      <c r="AH99" s="478"/>
      <c r="AI99" s="478"/>
      <c r="AJ99" s="478"/>
      <c r="AK99" s="478"/>
      <c r="AL99" s="478"/>
      <c r="AM99" s="478"/>
      <c r="AN99" s="478"/>
      <c r="AO99" s="478"/>
      <c r="AP99" s="478"/>
      <c r="AQ99" s="478"/>
      <c r="AR99" s="478"/>
      <c r="AS99" s="478"/>
      <c r="AT99" s="478"/>
      <c r="AU99" s="478"/>
      <c r="AV99" s="478"/>
      <c r="AW99" s="478"/>
      <c r="AX99" s="478"/>
      <c r="AY99" s="478"/>
      <c r="AZ99" s="478"/>
      <c r="BA99" s="478"/>
      <c r="BB99" s="478"/>
      <c r="BC99" s="478"/>
      <c r="BD99" s="478"/>
      <c r="BE99" s="478"/>
      <c r="BF99" s="478"/>
      <c r="BG99" s="478"/>
      <c r="BH99" s="478"/>
      <c r="BI99" s="478"/>
      <c r="BJ99" s="478"/>
      <c r="BK99" s="478"/>
      <c r="BL99" s="478"/>
      <c r="BM99" s="478"/>
      <c r="BN99" s="478"/>
      <c r="BO99" s="478"/>
      <c r="BP99" s="478"/>
      <c r="BQ99" s="478"/>
      <c r="BR99" s="478"/>
      <c r="BS99" s="478"/>
      <c r="BT99" s="478"/>
      <c r="BU99" s="478"/>
      <c r="BV99" s="478"/>
      <c r="BW99" s="478"/>
      <c r="BX99" s="478"/>
      <c r="BY99" s="478"/>
      <c r="BZ99" s="478"/>
      <c r="CA99" s="478"/>
      <c r="CB99" s="478"/>
      <c r="CC99" s="478"/>
      <c r="CD99" s="478"/>
      <c r="CE99" s="478"/>
      <c r="CF99" s="478"/>
      <c r="CG99" s="478"/>
      <c r="CH99" s="478"/>
      <c r="CI99" s="478"/>
      <c r="CJ99" s="478"/>
      <c r="CK99" s="478"/>
      <c r="CL99" s="478"/>
      <c r="CM99" s="478"/>
      <c r="CN99" s="478"/>
      <c r="CO99" s="478"/>
      <c r="CP99" s="478"/>
      <c r="CQ99" s="478"/>
      <c r="CR99" s="478"/>
      <c r="CS99" s="478"/>
      <c r="CT99" s="478"/>
      <c r="CU99" s="478"/>
      <c r="CV99" s="478"/>
      <c r="CW99" s="478"/>
      <c r="CX99" s="478"/>
      <c r="CY99" s="478"/>
      <c r="CZ99" s="478"/>
      <c r="DA99" s="478"/>
      <c r="DB99" s="478"/>
      <c r="DC99" s="478"/>
      <c r="DD99" s="478"/>
      <c r="DE99" s="478"/>
      <c r="DF99" s="478"/>
      <c r="DG99" s="478"/>
      <c r="DH99" s="478"/>
      <c r="DI99" s="478"/>
      <c r="DJ99" s="478"/>
      <c r="DK99" s="478"/>
      <c r="DL99" s="478"/>
      <c r="DM99" s="478"/>
      <c r="DN99" s="478"/>
      <c r="DO99" s="478"/>
      <c r="DP99" s="478"/>
      <c r="DQ99" s="478"/>
      <c r="DR99" s="478"/>
      <c r="DS99" s="478"/>
      <c r="DT99" s="478"/>
      <c r="DU99" s="478"/>
      <c r="DV99" s="478"/>
      <c r="DW99" s="478"/>
      <c r="DX99" s="478"/>
      <c r="DY99" s="478"/>
      <c r="DZ99" s="478"/>
      <c r="EA99" s="478"/>
      <c r="EB99" s="478"/>
      <c r="EC99" s="478"/>
      <c r="ED99" s="478"/>
      <c r="EE99" s="478"/>
      <c r="EF99" s="478"/>
      <c r="EG99" s="478"/>
      <c r="EH99" s="478"/>
      <c r="EI99" s="478"/>
      <c r="EJ99" s="478"/>
      <c r="EK99" s="478"/>
      <c r="EL99" s="478"/>
    </row>
    <row r="100" spans="1:142" ht="15">
      <c r="A100" s="478"/>
      <c r="B100" s="478"/>
      <c r="C100" s="478"/>
      <c r="D100" s="478"/>
      <c r="E100" s="478"/>
      <c r="F100" s="478"/>
      <c r="G100" s="478"/>
      <c r="H100" s="478"/>
      <c r="I100" s="478"/>
      <c r="J100" s="478"/>
      <c r="K100" s="478"/>
      <c r="L100" s="478"/>
      <c r="M100" s="478"/>
      <c r="N100" s="478"/>
      <c r="O100" s="478"/>
      <c r="P100" s="478"/>
      <c r="Q100" s="478"/>
      <c r="R100" s="478"/>
      <c r="S100" s="478"/>
      <c r="T100" s="478"/>
      <c r="U100" s="478"/>
      <c r="V100" s="478"/>
      <c r="W100" s="478"/>
      <c r="X100" s="478"/>
      <c r="Y100" s="478"/>
      <c r="Z100" s="478"/>
      <c r="AA100" s="478"/>
      <c r="AB100" s="478"/>
      <c r="AC100" s="478"/>
      <c r="AD100" s="478"/>
      <c r="AE100" s="478"/>
      <c r="AF100" s="478"/>
      <c r="AG100" s="478"/>
      <c r="AH100" s="478"/>
      <c r="AI100" s="478"/>
      <c r="AJ100" s="478"/>
      <c r="AK100" s="478"/>
      <c r="AL100" s="478"/>
      <c r="AM100" s="478"/>
      <c r="AN100" s="478"/>
      <c r="AO100" s="478"/>
      <c r="AP100" s="478"/>
      <c r="AQ100" s="478"/>
      <c r="AR100" s="478"/>
      <c r="AS100" s="478"/>
      <c r="AT100" s="478"/>
      <c r="AU100" s="478"/>
      <c r="AV100" s="478"/>
      <c r="AW100" s="478"/>
      <c r="AX100" s="478"/>
      <c r="AY100" s="478"/>
      <c r="AZ100" s="478"/>
      <c r="BA100" s="478"/>
      <c r="BB100" s="478"/>
      <c r="BC100" s="478"/>
      <c r="BD100" s="478"/>
      <c r="BE100" s="478"/>
      <c r="BF100" s="478"/>
      <c r="BG100" s="478"/>
      <c r="BH100" s="478"/>
      <c r="BI100" s="478"/>
      <c r="BJ100" s="478"/>
      <c r="BK100" s="478"/>
      <c r="BL100" s="478"/>
      <c r="BM100" s="478"/>
      <c r="BN100" s="478"/>
      <c r="BO100" s="478"/>
      <c r="BP100" s="478"/>
      <c r="BQ100" s="478"/>
      <c r="BR100" s="478"/>
      <c r="BS100" s="478"/>
      <c r="BT100" s="478"/>
      <c r="BU100" s="478"/>
      <c r="BV100" s="478"/>
      <c r="BW100" s="478"/>
      <c r="BX100" s="478"/>
      <c r="BY100" s="478"/>
      <c r="BZ100" s="478"/>
      <c r="CA100" s="478"/>
      <c r="CB100" s="478"/>
      <c r="CC100" s="478"/>
      <c r="CD100" s="478"/>
      <c r="CE100" s="478"/>
      <c r="CF100" s="478"/>
      <c r="CG100" s="478"/>
      <c r="CH100" s="478"/>
      <c r="CI100" s="478"/>
      <c r="CJ100" s="478"/>
      <c r="CK100" s="478"/>
      <c r="CL100" s="478"/>
      <c r="CM100" s="478"/>
      <c r="CN100" s="478"/>
      <c r="CO100" s="478"/>
      <c r="CP100" s="478"/>
      <c r="CQ100" s="478"/>
      <c r="CR100" s="478"/>
      <c r="CS100" s="478"/>
      <c r="CT100" s="478"/>
      <c r="CU100" s="478"/>
      <c r="CV100" s="478"/>
      <c r="CW100" s="478"/>
      <c r="CX100" s="478"/>
      <c r="CY100" s="478"/>
      <c r="CZ100" s="478"/>
      <c r="DA100" s="478"/>
      <c r="DB100" s="478"/>
      <c r="DC100" s="478"/>
      <c r="DD100" s="478"/>
      <c r="DE100" s="478"/>
      <c r="DF100" s="478"/>
      <c r="DG100" s="478"/>
      <c r="DH100" s="478"/>
      <c r="DI100" s="478"/>
      <c r="DJ100" s="478"/>
      <c r="DK100" s="478"/>
      <c r="DL100" s="478"/>
      <c r="DM100" s="478"/>
      <c r="DN100" s="478"/>
      <c r="DO100" s="478"/>
      <c r="DP100" s="478"/>
      <c r="DQ100" s="478"/>
      <c r="DR100" s="478"/>
      <c r="DS100" s="478"/>
      <c r="DT100" s="478"/>
      <c r="DU100" s="478"/>
      <c r="DV100" s="478"/>
      <c r="DW100" s="478"/>
      <c r="DX100" s="478"/>
      <c r="DY100" s="478"/>
      <c r="DZ100" s="478"/>
      <c r="EA100" s="478"/>
      <c r="EB100" s="478"/>
      <c r="EC100" s="478"/>
      <c r="ED100" s="478"/>
      <c r="EE100" s="478"/>
      <c r="EF100" s="478"/>
      <c r="EG100" s="478"/>
      <c r="EH100" s="478"/>
      <c r="EI100" s="478"/>
      <c r="EJ100" s="478"/>
      <c r="EK100" s="478"/>
      <c r="EL100" s="478"/>
    </row>
  </sheetData>
  <mergeCells count="9">
    <mergeCell ref="DE7:DY7"/>
    <mergeCell ref="CJ7:DD7"/>
    <mergeCell ref="A8:A9"/>
    <mergeCell ref="P7:AA7"/>
    <mergeCell ref="BP7:CI7"/>
    <mergeCell ref="AV7:BO7"/>
    <mergeCell ref="AB7:AU7"/>
    <mergeCell ref="I7:O7"/>
    <mergeCell ref="A7:H7"/>
  </mergeCells>
  <printOptions headings="1"/>
  <pageMargins left="0.5" right="0.5" top="0.5" bottom="0.5" header="0.5" footer="0.5"/>
  <pageSetup orientation="landscape" scale="66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X209"/>
  <sheetViews>
    <sheetView tabSelected="1" workbookViewId="0" topLeftCell="AQ1">
      <selection pane="topLeft" activeCell="BG1" sqref="BG1"/>
    </sheetView>
  </sheetViews>
  <sheetFormatPr defaultRowHeight="15"/>
  <cols>
    <col min="1" max="1" width="11.25" customWidth="1"/>
    <col min="2" max="2" width="10.25" customWidth="1"/>
    <col min="3" max="3" width="50.625" customWidth="1"/>
    <col min="4" max="4" width="12.875" customWidth="1"/>
    <col min="5" max="5" width="12.75" customWidth="1"/>
    <col min="6" max="6" width="13.375" customWidth="1"/>
    <col min="7" max="7" width="12.125" customWidth="1"/>
    <col min="8" max="8" width="13" customWidth="1"/>
    <col min="9" max="10" width="12.75" customWidth="1"/>
    <col min="11" max="11" width="15" customWidth="1"/>
    <col min="12" max="12" width="14.75" customWidth="1"/>
    <col min="13" max="13" width="13.75" customWidth="1"/>
    <col min="14" max="14" width="16.125" customWidth="1"/>
    <col min="15" max="15" width="15.125" customWidth="1"/>
    <col min="16" max="16" width="16.75" customWidth="1"/>
    <col min="17" max="18" width="17.125" customWidth="1"/>
    <col min="19" max="19" width="14.75" customWidth="1"/>
    <col min="20" max="20" width="13.75" customWidth="1"/>
    <col min="21" max="21" width="14.875" customWidth="1"/>
    <col min="22" max="22" width="19" customWidth="1"/>
    <col min="23" max="23" width="15.125" customWidth="1"/>
    <col min="24" max="24" width="18.25" customWidth="1"/>
    <col min="25" max="25" width="14.875" customWidth="1"/>
    <col min="26" max="26" width="12.625" customWidth="1"/>
    <col min="27" max="27" width="13.75" customWidth="1"/>
    <col min="28" max="28" width="22.625" customWidth="1"/>
    <col min="29" max="29" width="16" customWidth="1"/>
    <col min="30" max="30" width="22.25" customWidth="1"/>
    <col min="31" max="31" width="12.875" customWidth="1"/>
    <col min="32" max="32" width="15.125" customWidth="1"/>
    <col min="33" max="33" width="14.625" customWidth="1"/>
    <col min="34" max="34" width="16" customWidth="1"/>
    <col min="35" max="35" width="13.875" customWidth="1"/>
    <col min="36" max="36" width="14.125" customWidth="1"/>
    <col min="37" max="37" width="12.75" customWidth="1"/>
    <col min="38" max="38" width="14.375" customWidth="1"/>
    <col min="39" max="39" width="12.75" customWidth="1"/>
    <col min="40" max="40" width="12.375" customWidth="1"/>
    <col min="41" max="42" width="13.25" customWidth="1"/>
    <col min="43" max="44" width="12.125" customWidth="1"/>
    <col min="45" max="45" width="12.375" customWidth="1"/>
    <col min="46" max="46" width="12.25" customWidth="1"/>
    <col min="47" max="47" width="13.375" customWidth="1"/>
    <col min="48" max="48" width="13" customWidth="1"/>
    <col min="49" max="49" width="16" customWidth="1"/>
    <col min="50" max="50" width="14" customWidth="1"/>
    <col min="51" max="51" width="14.875" customWidth="1"/>
    <col min="52" max="52" width="15.875" customWidth="1"/>
    <col min="53" max="53" width="14.25" customWidth="1"/>
    <col min="54" max="54" width="14.125" customWidth="1"/>
    <col min="55" max="55" width="11.625" customWidth="1"/>
    <col min="56" max="56" width="14.25" customWidth="1"/>
    <col min="57" max="57" width="15.75" customWidth="1"/>
    <col min="58" max="59" width="15.25" customWidth="1"/>
    <col min="60" max="60" width="12" customWidth="1"/>
    <col min="61" max="61" width="15" customWidth="1"/>
    <col min="62" max="62" width="15.375" customWidth="1"/>
    <col min="63" max="63" width="13.125" customWidth="1"/>
    <col min="64" max="64" width="14.25" customWidth="1"/>
    <col min="65" max="66" width="13.625" customWidth="1"/>
    <col min="67" max="67" width="13.25" customWidth="1"/>
    <col min="68" max="68" width="13.75" customWidth="1"/>
    <col min="69" max="70" width="13" customWidth="1"/>
    <col min="71" max="71" width="12.75" customWidth="1"/>
    <col min="72" max="72" width="12.625" customWidth="1"/>
    <col min="73" max="73" width="11.875" customWidth="1"/>
    <col min="74" max="74" width="12.625" customWidth="1"/>
    <col min="75" max="75" width="12" customWidth="1"/>
    <col min="76" max="76" width="13" customWidth="1"/>
    <col min="77" max="77" width="13.125" customWidth="1"/>
    <col min="78" max="78" width="12.125" customWidth="1"/>
    <col min="79" max="79" width="13.25" customWidth="1"/>
    <col min="80" max="80" width="13.375" customWidth="1"/>
    <col min="81" max="81" width="12.25" customWidth="1"/>
    <col min="82" max="82" width="12.625" customWidth="1"/>
    <col min="83" max="83" width="12.25" customWidth="1"/>
    <col min="84" max="84" width="11.75" customWidth="1"/>
    <col min="85" max="85" width="12.125" customWidth="1"/>
    <col min="86" max="86" width="12.375" customWidth="1"/>
    <col min="87" max="87" width="12.25" customWidth="1"/>
  </cols>
  <sheetData>
    <row r="1" spans="1:102" ht="15" customHeight="1">
      <c r="A1" s="12" t="s">
        <v>257</v>
      </c>
      <c r="B1" s="122"/>
      <c r="C1" s="121" t="str">
        <f>'2019 Eligible Recovery Summary '!C1</f>
        <v>0/0/0000</v>
      </c>
      <c r="D1" s="122"/>
      <c r="E1" s="122"/>
      <c r="F1" s="122"/>
      <c r="G1" s="122"/>
      <c r="H1" s="123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 t="s">
        <v>195</v>
      </c>
      <c r="Y1" s="349"/>
      <c r="Z1" s="349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X1" s="858" t="s">
        <v>1107</v>
      </c>
      <c r="AY1" s="855"/>
      <c r="AZ1" s="859"/>
      <c r="BA1" s="860"/>
      <c r="BB1" s="861"/>
      <c r="BC1" s="861"/>
      <c r="BD1" s="861"/>
      <c r="BE1" s="862"/>
      <c r="BF1" s="873" t="s">
        <v>8</v>
      </c>
      <c r="BG1" s="391"/>
      <c r="BJ1" s="345"/>
      <c r="BK1" s="345"/>
      <c r="BL1" s="345"/>
      <c r="BM1" s="345"/>
      <c r="BN1" s="345"/>
      <c r="BO1" s="345"/>
      <c r="BP1" s="345"/>
      <c r="BQ1" s="345"/>
      <c r="BR1" s="345"/>
      <c r="BS1" s="345"/>
      <c r="BT1" s="345"/>
      <c r="BU1" s="345"/>
      <c r="BV1" s="345"/>
      <c r="BW1" s="345"/>
      <c r="BX1" s="345"/>
      <c r="BY1" s="345"/>
      <c r="BZ1" s="345"/>
      <c r="CA1" s="345"/>
      <c r="CB1" s="345"/>
      <c r="CC1" s="345"/>
      <c r="CD1" s="345"/>
      <c r="CE1" s="345"/>
      <c r="CF1" s="345"/>
      <c r="CG1" s="345"/>
      <c r="CH1" s="345"/>
      <c r="CI1" s="345"/>
      <c r="CJ1" s="345"/>
      <c r="CK1" s="345"/>
      <c r="CL1" s="345"/>
      <c r="CM1" s="345"/>
      <c r="CN1" s="345"/>
      <c r="CO1" s="345"/>
      <c r="CP1" s="345"/>
      <c r="CQ1" s="345"/>
      <c r="CR1" s="345"/>
      <c r="CS1" s="345"/>
      <c r="CT1" s="345"/>
      <c r="CU1" s="345"/>
      <c r="CV1" s="345"/>
      <c r="CW1" s="345"/>
      <c r="CX1" s="345"/>
    </row>
    <row r="2" spans="1:102" ht="15.75" thickBot="1">
      <c r="A2" s="15" t="s">
        <v>52</v>
      </c>
      <c r="B2" s="126"/>
      <c r="C2" s="125">
        <f>'2019 Eligible Recovery Summary '!C2</f>
        <v>0</v>
      </c>
      <c r="D2" s="126"/>
      <c r="E2" s="126"/>
      <c r="F2" s="126"/>
      <c r="G2" s="126"/>
      <c r="H2" s="127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P2" s="345"/>
      <c r="AQ2" s="345"/>
      <c r="AR2" s="345"/>
      <c r="AS2" s="345"/>
      <c r="AT2" s="345"/>
      <c r="AU2" s="345"/>
      <c r="AV2" s="345"/>
      <c r="AX2" s="863" t="s">
        <v>1108</v>
      </c>
      <c r="AY2" s="856"/>
      <c r="AZ2" s="864"/>
      <c r="BA2" s="865"/>
      <c r="BB2" s="866"/>
      <c r="BC2" s="865"/>
      <c r="BD2" s="866"/>
      <c r="BE2" s="867"/>
      <c r="BF2" s="874" t="s">
        <v>8</v>
      </c>
      <c r="BG2" s="178"/>
      <c r="BJ2" s="345"/>
      <c r="BK2" s="345"/>
      <c r="BL2" s="345"/>
      <c r="BM2" s="345"/>
      <c r="BN2" s="345"/>
      <c r="BO2" s="345"/>
      <c r="BP2" s="345"/>
      <c r="BQ2" s="345"/>
      <c r="BR2" s="345"/>
      <c r="BS2" s="345"/>
      <c r="BT2" s="345"/>
      <c r="BU2" s="345"/>
      <c r="BV2" s="345"/>
      <c r="BW2" s="345"/>
      <c r="BX2" s="345"/>
      <c r="BY2" s="345"/>
      <c r="BZ2" s="345"/>
      <c r="CA2" s="345"/>
      <c r="CB2" s="345"/>
      <c r="CC2" s="345"/>
      <c r="CD2" s="345"/>
      <c r="CE2" s="345"/>
      <c r="CF2" s="345"/>
      <c r="CG2" s="345"/>
      <c r="CH2" s="345"/>
      <c r="CI2" s="345"/>
      <c r="CJ2" s="345"/>
      <c r="CK2" s="345"/>
      <c r="CL2" s="345"/>
      <c r="CM2" s="345"/>
      <c r="CN2" s="345"/>
      <c r="CO2" s="345"/>
      <c r="CP2" s="345"/>
      <c r="CQ2" s="345"/>
      <c r="CR2" s="345"/>
      <c r="CS2" s="345"/>
      <c r="CT2" s="345"/>
      <c r="CU2" s="345"/>
      <c r="CV2" s="345"/>
      <c r="CW2" s="345"/>
      <c r="CX2" s="345"/>
    </row>
    <row r="3" spans="1:102" ht="15.75" thickBot="1">
      <c r="A3" s="13" t="s">
        <v>54</v>
      </c>
      <c r="B3" s="129"/>
      <c r="C3" s="128">
        <f>'2019 Eligible Recovery Summary '!C3</f>
        <v>0</v>
      </c>
      <c r="D3" s="129"/>
      <c r="E3" s="129"/>
      <c r="F3" s="129"/>
      <c r="G3" s="129"/>
      <c r="H3" s="130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5"/>
      <c r="AU3" s="345"/>
      <c r="AV3" s="345"/>
      <c r="AX3" s="868" t="s">
        <v>1106</v>
      </c>
      <c r="AY3" s="857"/>
      <c r="AZ3" s="869"/>
      <c r="BA3" s="870"/>
      <c r="BB3" s="871"/>
      <c r="BC3" s="871"/>
      <c r="BD3" s="871"/>
      <c r="BE3" s="872"/>
      <c r="BF3" s="875" t="s">
        <v>1104</v>
      </c>
      <c r="BG3" s="375">
        <f>BG1-BG2</f>
        <v>0</v>
      </c>
      <c r="BJ3" s="345"/>
      <c r="BK3" s="345"/>
      <c r="BL3" s="345"/>
      <c r="BM3" s="345"/>
      <c r="BN3" s="345"/>
      <c r="BO3" s="345"/>
      <c r="BP3" s="345"/>
      <c r="BQ3" s="345"/>
      <c r="BR3" s="345"/>
      <c r="BS3" s="345"/>
      <c r="BT3" s="345"/>
      <c r="BU3" s="345"/>
      <c r="BV3" s="345"/>
      <c r="BW3" s="345"/>
      <c r="BX3" s="345"/>
      <c r="BY3" s="345"/>
      <c r="BZ3" s="345"/>
      <c r="CA3" s="345"/>
      <c r="CB3" s="345"/>
      <c r="CC3" s="345"/>
      <c r="CD3" s="345"/>
      <c r="CE3" s="345"/>
      <c r="CF3" s="345"/>
      <c r="CG3" s="345"/>
      <c r="CH3" s="345"/>
      <c r="CI3" s="345"/>
      <c r="CJ3" s="345"/>
      <c r="CK3" s="345"/>
      <c r="CL3" s="345"/>
      <c r="CM3" s="345"/>
      <c r="CN3" s="345"/>
      <c r="CO3" s="345"/>
      <c r="CP3" s="345"/>
      <c r="CQ3" s="345"/>
      <c r="CR3" s="345"/>
      <c r="CS3" s="345"/>
      <c r="CT3" s="345"/>
      <c r="CU3" s="345"/>
      <c r="CV3" s="345"/>
      <c r="CW3" s="345"/>
      <c r="CX3" s="345"/>
    </row>
    <row r="4" spans="1:102" ht="15.75" thickBot="1">
      <c r="A4" s="108" t="s">
        <v>260</v>
      </c>
      <c r="B4" s="132"/>
      <c r="C4" s="131"/>
      <c r="D4" s="132"/>
      <c r="E4" s="132"/>
      <c r="F4" s="132"/>
      <c r="G4" s="132"/>
      <c r="H4" s="133"/>
      <c r="I4" s="349"/>
      <c r="J4" s="349"/>
      <c r="K4" s="349"/>
      <c r="L4" s="349"/>
      <c r="M4" s="349"/>
      <c r="N4" s="369"/>
      <c r="O4" s="349"/>
      <c r="P4" s="799" t="s">
        <v>673</v>
      </c>
      <c r="Q4" s="800"/>
      <c r="R4" s="800"/>
      <c r="S4" s="800"/>
      <c r="T4" s="800"/>
      <c r="U4" s="800"/>
      <c r="V4" s="800"/>
      <c r="W4" s="800"/>
      <c r="X4" s="800"/>
      <c r="Y4" s="800"/>
      <c r="Z4" s="800"/>
      <c r="AA4" s="800"/>
      <c r="AB4" s="800"/>
      <c r="AC4" s="800"/>
      <c r="AD4" s="800"/>
      <c r="AE4" s="800"/>
      <c r="AF4" s="800"/>
      <c r="AG4" s="798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  <c r="AV4" s="345"/>
      <c r="AW4" s="345"/>
      <c r="AX4" s="345"/>
      <c r="AY4" s="345"/>
      <c r="AZ4" s="345"/>
      <c r="BA4" s="345"/>
      <c r="BB4" s="345"/>
      <c r="BC4" s="345"/>
      <c r="BD4" s="345"/>
      <c r="BE4" s="345"/>
      <c r="BF4" s="345"/>
      <c r="BG4" s="345"/>
      <c r="BH4" s="345"/>
      <c r="BI4" s="345"/>
      <c r="BJ4" s="345"/>
      <c r="BK4" s="345"/>
      <c r="BL4" s="345"/>
      <c r="BM4" s="345"/>
      <c r="BN4" s="345"/>
      <c r="BO4" s="345"/>
      <c r="BP4" s="345"/>
      <c r="BQ4" s="345"/>
      <c r="BR4" s="345"/>
      <c r="BS4" s="345"/>
      <c r="BT4" s="345"/>
      <c r="BU4" s="345"/>
      <c r="BV4" s="345"/>
      <c r="BW4" s="345"/>
      <c r="BX4" s="345"/>
      <c r="BY4" s="345"/>
      <c r="BZ4" s="345"/>
      <c r="CA4" s="345"/>
      <c r="CB4" s="345"/>
      <c r="CC4" s="345"/>
      <c r="CD4" s="345"/>
      <c r="CE4" s="345"/>
      <c r="CF4" s="345"/>
      <c r="CG4" s="345"/>
      <c r="CH4" s="345"/>
      <c r="CI4" s="345"/>
      <c r="CJ4" s="345"/>
      <c r="CK4" s="345"/>
      <c r="CL4" s="345"/>
      <c r="CM4" s="345"/>
      <c r="CN4" s="345"/>
      <c r="CO4" s="345"/>
      <c r="CP4" s="345"/>
      <c r="CQ4" s="345"/>
      <c r="CR4" s="345"/>
      <c r="CS4" s="345"/>
      <c r="CT4" s="345"/>
      <c r="CU4" s="345"/>
      <c r="CV4" s="345"/>
      <c r="CW4" s="345"/>
      <c r="CX4" s="345"/>
    </row>
    <row r="5" spans="1:102" ht="15.75" customHeight="1" thickBot="1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5"/>
      <c r="L5" s="345"/>
      <c r="M5" s="789" t="s">
        <v>749</v>
      </c>
      <c r="N5" s="789"/>
      <c r="O5" s="349"/>
      <c r="P5" s="481"/>
      <c r="Q5" s="482"/>
      <c r="R5" s="482"/>
      <c r="S5" s="482"/>
      <c r="T5" s="482"/>
      <c r="U5" s="482"/>
      <c r="V5" s="790" t="s">
        <v>178</v>
      </c>
      <c r="W5" s="790"/>
      <c r="X5" s="791" t="s">
        <v>328</v>
      </c>
      <c r="Y5" s="792"/>
      <c r="Z5" s="791" t="s">
        <v>506</v>
      </c>
      <c r="AA5" s="792"/>
      <c r="AB5" s="791" t="s">
        <v>645</v>
      </c>
      <c r="AC5" s="792"/>
      <c r="AD5" s="801" t="s">
        <v>781</v>
      </c>
      <c r="AE5" s="803"/>
      <c r="AF5" s="797" t="s">
        <v>926</v>
      </c>
      <c r="AG5" s="798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345"/>
      <c r="AT5" s="345"/>
      <c r="AU5" s="345"/>
      <c r="AV5" s="345"/>
      <c r="AW5" s="804" t="s">
        <v>748</v>
      </c>
      <c r="AX5" s="805"/>
      <c r="AY5" s="805"/>
      <c r="AZ5" s="805"/>
      <c r="BA5" s="805"/>
      <c r="BB5" s="805"/>
      <c r="BC5" s="805"/>
      <c r="BD5" s="805"/>
      <c r="BE5" s="805"/>
      <c r="BF5" s="805"/>
      <c r="BG5" s="806"/>
      <c r="BH5" s="345"/>
      <c r="BI5" s="345"/>
      <c r="BJ5" s="345"/>
      <c r="BK5" s="345"/>
      <c r="BL5" s="345"/>
      <c r="BM5" s="345"/>
      <c r="BN5" s="345"/>
      <c r="BO5" s="345"/>
      <c r="BP5" s="345"/>
      <c r="BQ5" s="345"/>
      <c r="BR5" s="345"/>
      <c r="BS5" s="345"/>
      <c r="BT5" s="345"/>
      <c r="BU5" s="345"/>
      <c r="BV5" s="345"/>
      <c r="BW5" s="345"/>
      <c r="BX5" s="345"/>
      <c r="BY5" s="345"/>
      <c r="BZ5" s="345"/>
      <c r="CA5" s="345"/>
      <c r="CB5" s="345"/>
      <c r="CC5" s="345"/>
      <c r="CD5" s="345"/>
      <c r="CE5" s="345"/>
      <c r="CF5" s="345"/>
      <c r="CG5" s="345"/>
      <c r="CH5" s="345"/>
      <c r="CI5" s="345"/>
      <c r="CJ5" s="345"/>
      <c r="CK5" s="345"/>
      <c r="CL5" s="345"/>
      <c r="CM5" s="345"/>
      <c r="CN5" s="345"/>
      <c r="CO5" s="345"/>
      <c r="CP5" s="345"/>
      <c r="CQ5" s="345"/>
      <c r="CR5" s="345"/>
      <c r="CS5" s="345"/>
      <c r="CT5" s="345"/>
      <c r="CU5" s="345"/>
      <c r="CV5" s="345"/>
      <c r="CW5" s="345"/>
      <c r="CX5" s="345"/>
    </row>
    <row r="6" spans="1:102" ht="15.75" thickBot="1">
      <c r="A6" s="349"/>
      <c r="B6" s="349"/>
      <c r="C6" s="349"/>
      <c r="D6" s="349"/>
      <c r="E6" s="793" t="s">
        <v>264</v>
      </c>
      <c r="F6" s="790"/>
      <c r="G6" s="791" t="s">
        <v>625</v>
      </c>
      <c r="H6" s="792"/>
      <c r="I6" s="791" t="s">
        <v>178</v>
      </c>
      <c r="J6" s="792"/>
      <c r="K6" s="791" t="s">
        <v>328</v>
      </c>
      <c r="L6" s="792"/>
      <c r="M6" s="791" t="s">
        <v>672</v>
      </c>
      <c r="N6" s="792"/>
      <c r="O6" s="349"/>
      <c r="P6" s="483" t="s">
        <v>315</v>
      </c>
      <c r="Q6" s="126"/>
      <c r="R6" s="126"/>
      <c r="S6" s="126"/>
      <c r="T6" s="126"/>
      <c r="U6" s="349"/>
      <c r="V6" s="484" t="s">
        <v>272</v>
      </c>
      <c r="W6" s="141">
        <f>Q74</f>
        <v>0</v>
      </c>
      <c r="X6" s="485" t="s">
        <v>272</v>
      </c>
      <c r="Y6" s="383">
        <f>Q74</f>
        <v>0</v>
      </c>
      <c r="Z6" s="485" t="s">
        <v>272</v>
      </c>
      <c r="AA6" s="387">
        <f>Q74</f>
        <v>0</v>
      </c>
      <c r="AB6" s="486" t="s">
        <v>545</v>
      </c>
      <c r="AC6" s="487" t="s">
        <v>545</v>
      </c>
      <c r="AD6" s="486" t="s">
        <v>545</v>
      </c>
      <c r="AE6" s="487" t="s">
        <v>545</v>
      </c>
      <c r="AF6" s="488" t="s">
        <v>545</v>
      </c>
      <c r="AG6" s="489" t="s">
        <v>545</v>
      </c>
      <c r="AH6" s="345"/>
      <c r="AI6" s="345"/>
      <c r="AJ6" s="345"/>
      <c r="AK6" s="345"/>
      <c r="AL6" s="345"/>
      <c r="AM6" s="345"/>
      <c r="AN6" s="345"/>
      <c r="AO6" s="345"/>
      <c r="AP6" s="345"/>
      <c r="AQ6" s="345"/>
      <c r="AR6" s="345"/>
      <c r="AS6" s="345"/>
      <c r="AT6" s="345"/>
      <c r="AU6" s="345"/>
      <c r="AV6" s="345"/>
      <c r="AW6" s="490"/>
      <c r="AX6" s="349"/>
      <c r="AY6" s="349"/>
      <c r="AZ6" s="349"/>
      <c r="BA6" s="349"/>
      <c r="BB6" s="807" t="s">
        <v>645</v>
      </c>
      <c r="BC6" s="789"/>
      <c r="BD6" s="791" t="s">
        <v>781</v>
      </c>
      <c r="BE6" s="792"/>
      <c r="BF6" s="797" t="s">
        <v>926</v>
      </c>
      <c r="BG6" s="798"/>
      <c r="BH6" s="348"/>
      <c r="BK6" s="347"/>
      <c r="BL6" s="347"/>
      <c r="BM6" s="347"/>
      <c r="BN6" s="347"/>
      <c r="BO6" s="345"/>
      <c r="BP6" s="345"/>
      <c r="BQ6" s="345"/>
      <c r="BR6" s="345"/>
      <c r="BS6" s="345"/>
      <c r="BT6" s="345"/>
      <c r="BU6" s="345"/>
      <c r="BV6" s="345"/>
      <c r="BW6" s="345"/>
      <c r="BX6" s="345"/>
      <c r="BY6" s="345"/>
      <c r="BZ6" s="345"/>
      <c r="CA6" s="345"/>
      <c r="CB6" s="345"/>
      <c r="CC6" s="345"/>
      <c r="CD6" s="345"/>
      <c r="CE6" s="345"/>
      <c r="CF6" s="345"/>
      <c r="CG6" s="345"/>
      <c r="CH6" s="345"/>
      <c r="CI6" s="345"/>
      <c r="CJ6" s="345"/>
      <c r="CK6" s="345"/>
      <c r="CL6" s="345"/>
      <c r="CM6" s="345"/>
      <c r="CN6" s="345"/>
      <c r="CO6" s="345"/>
      <c r="CP6" s="345"/>
      <c r="CQ6" s="345"/>
      <c r="CR6" s="345"/>
      <c r="CS6" s="345"/>
      <c r="CT6" s="345"/>
      <c r="CU6" s="345"/>
      <c r="CV6" s="345"/>
      <c r="CW6" s="345"/>
      <c r="CX6" s="345"/>
    </row>
    <row r="7" spans="1:102" ht="15">
      <c r="A7" s="18" t="s">
        <v>6</v>
      </c>
      <c r="B7" s="149"/>
      <c r="C7" s="149"/>
      <c r="D7" s="149"/>
      <c r="E7" s="19" t="s">
        <v>8</v>
      </c>
      <c r="F7" s="491"/>
      <c r="G7" s="52" t="s">
        <v>123</v>
      </c>
      <c r="H7" s="492">
        <f>F7</f>
        <v>0</v>
      </c>
      <c r="I7" s="52" t="s">
        <v>123</v>
      </c>
      <c r="J7" s="492">
        <f>F7</f>
        <v>0</v>
      </c>
      <c r="K7" s="52" t="s">
        <v>123</v>
      </c>
      <c r="L7" s="492">
        <f>F7</f>
        <v>0</v>
      </c>
      <c r="M7" s="52" t="s">
        <v>123</v>
      </c>
      <c r="N7" s="492">
        <f>F7</f>
        <v>0</v>
      </c>
      <c r="O7" s="349"/>
      <c r="P7" s="483" t="s">
        <v>273</v>
      </c>
      <c r="Q7" s="126"/>
      <c r="R7" s="126"/>
      <c r="S7" s="126"/>
      <c r="T7" s="126"/>
      <c r="U7" s="349"/>
      <c r="V7" s="493" t="s">
        <v>274</v>
      </c>
      <c r="W7" s="358"/>
      <c r="X7" s="359" t="s">
        <v>345</v>
      </c>
      <c r="Y7" s="101">
        <f>W7</f>
        <v>0</v>
      </c>
      <c r="Z7" s="359" t="s">
        <v>345</v>
      </c>
      <c r="AA7" s="103">
        <f>Y7</f>
        <v>0</v>
      </c>
      <c r="AB7" s="494" t="s">
        <v>545</v>
      </c>
      <c r="AC7" s="495" t="s">
        <v>545</v>
      </c>
      <c r="AD7" s="494" t="s">
        <v>545</v>
      </c>
      <c r="AE7" s="495" t="s">
        <v>545</v>
      </c>
      <c r="AF7" s="496" t="s">
        <v>545</v>
      </c>
      <c r="AG7" s="497" t="s">
        <v>545</v>
      </c>
      <c r="AH7" s="345"/>
      <c r="AI7" s="345"/>
      <c r="AJ7" s="345"/>
      <c r="AK7" s="345"/>
      <c r="AL7" s="345"/>
      <c r="AM7" s="345"/>
      <c r="AN7" s="345"/>
      <c r="AO7" s="345"/>
      <c r="AP7" s="345"/>
      <c r="AQ7" s="345"/>
      <c r="AR7" s="345"/>
      <c r="AS7" s="345"/>
      <c r="AT7" s="345"/>
      <c r="AU7" s="345"/>
      <c r="AV7" s="345"/>
      <c r="AW7" s="18" t="s">
        <v>6</v>
      </c>
      <c r="AX7" s="149"/>
      <c r="AY7" s="149"/>
      <c r="AZ7" s="149"/>
      <c r="BA7" s="498"/>
      <c r="BB7" s="111" t="s">
        <v>123</v>
      </c>
      <c r="BC7" s="491">
        <f>F7</f>
        <v>0</v>
      </c>
      <c r="BD7" s="52" t="s">
        <v>123</v>
      </c>
      <c r="BE7" s="492">
        <f>F7</f>
        <v>0</v>
      </c>
      <c r="BF7" s="116" t="s">
        <v>1105</v>
      </c>
      <c r="BG7" s="778">
        <f>IF(F7-BG3&lt;0,0,F7-BG3)</f>
        <v>0</v>
      </c>
      <c r="BH7" s="135"/>
      <c r="BI7" s="105"/>
      <c r="BJ7" s="348"/>
      <c r="BK7" s="347"/>
      <c r="BL7" s="135"/>
      <c r="BM7" s="347"/>
      <c r="BN7" s="347"/>
      <c r="BO7" s="345"/>
      <c r="BP7" s="345"/>
      <c r="BQ7" s="345"/>
      <c r="BR7" s="345"/>
      <c r="BS7" s="345"/>
      <c r="BT7" s="345"/>
      <c r="BU7" s="345"/>
      <c r="BV7" s="345"/>
      <c r="BW7" s="345"/>
      <c r="BX7" s="345"/>
      <c r="BY7" s="345"/>
      <c r="BZ7" s="345"/>
      <c r="CA7" s="345"/>
      <c r="CB7" s="345"/>
      <c r="CC7" s="345"/>
      <c r="CD7" s="345"/>
      <c r="CE7" s="345"/>
      <c r="CF7" s="345"/>
      <c r="CG7" s="345"/>
      <c r="CH7" s="345"/>
      <c r="CI7" s="345"/>
      <c r="CJ7" s="345"/>
      <c r="CK7" s="345"/>
      <c r="CL7" s="345"/>
      <c r="CM7" s="345"/>
      <c r="CN7" s="345"/>
      <c r="CO7" s="345"/>
      <c r="CP7" s="345"/>
      <c r="CQ7" s="345"/>
      <c r="CR7" s="345"/>
      <c r="CS7" s="345"/>
      <c r="CT7" s="345"/>
      <c r="CU7" s="345"/>
      <c r="CV7" s="345"/>
      <c r="CW7" s="345"/>
      <c r="CX7" s="345"/>
    </row>
    <row r="8" spans="1:102" ht="14.45" customHeight="1" thickBot="1">
      <c r="A8" s="20" t="s">
        <v>125</v>
      </c>
      <c r="B8" s="126"/>
      <c r="C8" s="126"/>
      <c r="D8" s="126"/>
      <c r="E8" s="71">
        <v>0.95</v>
      </c>
      <c r="F8" s="499">
        <v>0.95</v>
      </c>
      <c r="G8" s="16" t="s">
        <v>124</v>
      </c>
      <c r="H8" s="500">
        <f>0.95*0.95</f>
        <v>0.9025</v>
      </c>
      <c r="I8" s="16" t="s">
        <v>174</v>
      </c>
      <c r="J8" s="500">
        <f>0.95*0.95*0.95</f>
        <v>0.8573749999999999</v>
      </c>
      <c r="K8" s="16" t="s">
        <v>336</v>
      </c>
      <c r="L8" s="500">
        <f>0.95*0.95*0.95*0.95</f>
        <v>0.8145062499999999</v>
      </c>
      <c r="M8" s="16" t="s">
        <v>518</v>
      </c>
      <c r="N8" s="500">
        <f>0.95^5</f>
        <v>0.7737809375</v>
      </c>
      <c r="O8" s="349"/>
      <c r="P8" s="483" t="s">
        <v>202</v>
      </c>
      <c r="Q8" s="126"/>
      <c r="R8" s="126"/>
      <c r="S8" s="126"/>
      <c r="T8" s="126"/>
      <c r="U8" s="349"/>
      <c r="V8" s="493" t="s">
        <v>346</v>
      </c>
      <c r="W8" s="501" t="e">
        <f>W6/W7</f>
        <v>#DIV/0!</v>
      </c>
      <c r="X8" s="359" t="s">
        <v>347</v>
      </c>
      <c r="Y8" s="102" t="e">
        <f>Y6/Y7</f>
        <v>#DIV/0!</v>
      </c>
      <c r="Z8" s="359" t="s">
        <v>507</v>
      </c>
      <c r="AA8" s="104" t="e">
        <f>AA6/AA7</f>
        <v>#DIV/0!</v>
      </c>
      <c r="AB8" s="494" t="s">
        <v>545</v>
      </c>
      <c r="AC8" s="502" t="s">
        <v>545</v>
      </c>
      <c r="AD8" s="494" t="s">
        <v>545</v>
      </c>
      <c r="AE8" s="502" t="s">
        <v>545</v>
      </c>
      <c r="AF8" s="496" t="s">
        <v>545</v>
      </c>
      <c r="AG8" s="503" t="s">
        <v>545</v>
      </c>
      <c r="AH8" s="345"/>
      <c r="AI8" s="345"/>
      <c r="AJ8" s="345"/>
      <c r="AK8" s="345"/>
      <c r="AL8" s="345"/>
      <c r="AM8" s="345"/>
      <c r="AN8" s="345"/>
      <c r="AO8" s="345"/>
      <c r="AP8" s="345"/>
      <c r="AQ8" s="345"/>
      <c r="AR8" s="345"/>
      <c r="AS8" s="345"/>
      <c r="AT8" s="345"/>
      <c r="AU8" s="345"/>
      <c r="AV8" s="345"/>
      <c r="AW8" s="20" t="s">
        <v>125</v>
      </c>
      <c r="AX8" s="126"/>
      <c r="AY8" s="126"/>
      <c r="AZ8" s="126"/>
      <c r="BA8" s="126"/>
      <c r="BB8" s="112" t="s">
        <v>667</v>
      </c>
      <c r="BC8" s="504">
        <f>0.95^6</f>
        <v>0.7350918906249999</v>
      </c>
      <c r="BD8" s="16" t="s">
        <v>803</v>
      </c>
      <c r="BE8" s="500">
        <f>0.95^7</f>
        <v>0.69833729609375</v>
      </c>
      <c r="BF8" s="9" t="s">
        <v>945</v>
      </c>
      <c r="BG8" s="505">
        <f>0.95^8</f>
        <v>0.6634204312890625</v>
      </c>
      <c r="BH8" s="506"/>
      <c r="BI8" s="28"/>
      <c r="BJ8" s="506"/>
      <c r="BK8" s="347"/>
      <c r="BL8" s="347"/>
      <c r="BM8" s="347"/>
      <c r="BN8" s="347"/>
      <c r="BO8" s="345"/>
      <c r="BP8" s="345"/>
      <c r="BQ8" s="345"/>
      <c r="BR8" s="345"/>
      <c r="BS8" s="345"/>
      <c r="BT8" s="345"/>
      <c r="BU8" s="345"/>
      <c r="BV8" s="345"/>
      <c r="BW8" s="345"/>
      <c r="BX8" s="345"/>
      <c r="BY8" s="345"/>
      <c r="BZ8" s="345"/>
      <c r="CA8" s="345"/>
      <c r="CB8" s="345"/>
      <c r="CC8" s="345"/>
      <c r="CD8" s="345"/>
      <c r="CE8" s="345"/>
      <c r="CF8" s="345"/>
      <c r="CG8" s="345"/>
      <c r="CH8" s="345"/>
      <c r="CI8" s="345"/>
      <c r="CJ8" s="345"/>
      <c r="CK8" s="345"/>
      <c r="CL8" s="345"/>
      <c r="CM8" s="345"/>
      <c r="CN8" s="345"/>
      <c r="CO8" s="345"/>
      <c r="CP8" s="345"/>
      <c r="CQ8" s="345"/>
      <c r="CR8" s="345"/>
      <c r="CS8" s="345"/>
      <c r="CT8" s="345"/>
      <c r="CU8" s="345"/>
      <c r="CV8" s="345"/>
      <c r="CW8" s="345"/>
      <c r="CX8" s="345"/>
    </row>
    <row r="9" spans="1:102" ht="14.45" customHeight="1" thickBot="1">
      <c r="A9" s="20" t="s">
        <v>7</v>
      </c>
      <c r="B9" s="126"/>
      <c r="C9" s="126"/>
      <c r="D9" s="126"/>
      <c r="E9" s="71" t="s">
        <v>76</v>
      </c>
      <c r="F9" s="358">
        <f>F7*F8</f>
        <v>0</v>
      </c>
      <c r="G9" s="53" t="s">
        <v>126</v>
      </c>
      <c r="H9" s="507">
        <f>H7*H8</f>
        <v>0</v>
      </c>
      <c r="I9" s="53" t="s">
        <v>175</v>
      </c>
      <c r="J9" s="507">
        <f>J7*J8</f>
        <v>0</v>
      </c>
      <c r="K9" s="53" t="s">
        <v>337</v>
      </c>
      <c r="L9" s="507">
        <f>L7*L8</f>
        <v>0</v>
      </c>
      <c r="M9" s="53" t="s">
        <v>519</v>
      </c>
      <c r="N9" s="507">
        <f>N7*N8</f>
        <v>0</v>
      </c>
      <c r="O9" s="349"/>
      <c r="P9" s="483" t="s">
        <v>340</v>
      </c>
      <c r="Q9" s="126"/>
      <c r="R9" s="126"/>
      <c r="S9" s="126"/>
      <c r="T9" s="126"/>
      <c r="U9" s="349"/>
      <c r="V9" s="662" t="s">
        <v>356</v>
      </c>
      <c r="W9" s="508" t="e">
        <f>IF(W8&lt;=0.005,W8,W8-(W8-0.005)/3)</f>
        <v>#DIV/0!</v>
      </c>
      <c r="X9" s="359" t="s">
        <v>494</v>
      </c>
      <c r="Y9" s="509" t="e">
        <f>IF(Y8&lt;=0.005,Y8,0.005+(Y8-0.005)/3)</f>
        <v>#DIV/0!</v>
      </c>
      <c r="Z9" s="359" t="s">
        <v>508</v>
      </c>
      <c r="AA9" s="510" t="e">
        <f>IF(AA8&lt;=0.005,AA8,0.005)</f>
        <v>#DIV/0!</v>
      </c>
      <c r="AB9" s="663" t="s">
        <v>648</v>
      </c>
      <c r="AC9" s="509" t="e">
        <f>IF(AA9&lt;0.0007+(0.005-0.0007)*2/3,AA9,0.0007+(0.005-0.0007)*2/3)</f>
        <v>#DIV/0!</v>
      </c>
      <c r="AD9" s="664" t="s">
        <v>782</v>
      </c>
      <c r="AE9" s="511" t="e">
        <f>IF(AC9&lt;0.0007+(0.005-0.0007)*1/3,AC9,0.0007+(0.005-0.0007)*1/3)</f>
        <v>#DIV/0!</v>
      </c>
      <c r="AF9" s="665" t="s">
        <v>927</v>
      </c>
      <c r="AG9" s="512" t="e">
        <f>IF(AE9&lt;0.0007,AE9,0.0007)</f>
        <v>#DIV/0!</v>
      </c>
      <c r="AH9" s="345"/>
      <c r="AI9" s="345"/>
      <c r="AJ9" s="345"/>
      <c r="AK9" s="345"/>
      <c r="AL9" s="345"/>
      <c r="AM9" s="345"/>
      <c r="AN9" s="345"/>
      <c r="AO9" s="345"/>
      <c r="AP9" s="345"/>
      <c r="AQ9" s="345"/>
      <c r="AR9" s="345"/>
      <c r="AS9" s="345"/>
      <c r="AT9" s="345"/>
      <c r="AU9" s="345"/>
      <c r="AV9" s="345"/>
      <c r="AW9" s="20" t="s">
        <v>7</v>
      </c>
      <c r="AX9" s="126"/>
      <c r="AY9" s="126"/>
      <c r="AZ9" s="126"/>
      <c r="BA9" s="126"/>
      <c r="BB9" s="113" t="s">
        <v>668</v>
      </c>
      <c r="BC9" s="358">
        <f>BC7*BC8</f>
        <v>0</v>
      </c>
      <c r="BD9" s="53" t="s">
        <v>804</v>
      </c>
      <c r="BE9" s="507">
        <f>BE7*BE8</f>
        <v>0</v>
      </c>
      <c r="BF9" s="117" t="s">
        <v>946</v>
      </c>
      <c r="BG9" s="513">
        <f>BG7*BG8</f>
        <v>0</v>
      </c>
      <c r="BH9" s="135"/>
      <c r="BI9" s="105"/>
      <c r="BJ9" s="135"/>
      <c r="BK9" s="347"/>
      <c r="BL9" s="135"/>
      <c r="BM9" s="347"/>
      <c r="BN9" s="347"/>
      <c r="BO9" s="345"/>
      <c r="BP9" s="345"/>
      <c r="BQ9" s="345"/>
      <c r="BR9" s="345"/>
      <c r="BS9" s="345"/>
      <c r="BT9" s="345"/>
      <c r="BU9" s="345"/>
      <c r="BV9" s="345"/>
      <c r="BW9" s="345"/>
      <c r="BX9" s="345"/>
      <c r="BY9" s="345"/>
      <c r="BZ9" s="345"/>
      <c r="CA9" s="345"/>
      <c r="CB9" s="345"/>
      <c r="CC9" s="345"/>
      <c r="CD9" s="345"/>
      <c r="CE9" s="345"/>
      <c r="CF9" s="345"/>
      <c r="CG9" s="345"/>
      <c r="CH9" s="345"/>
      <c r="CI9" s="345"/>
      <c r="CJ9" s="345"/>
      <c r="CK9" s="345"/>
      <c r="CL9" s="345"/>
      <c r="CM9" s="345"/>
      <c r="CN9" s="345"/>
      <c r="CO9" s="345"/>
      <c r="CP9" s="345"/>
      <c r="CQ9" s="345"/>
      <c r="CR9" s="345"/>
      <c r="CS9" s="345"/>
      <c r="CT9" s="345"/>
      <c r="CU9" s="345"/>
      <c r="CV9" s="345"/>
      <c r="CW9" s="345"/>
      <c r="CX9" s="345"/>
    </row>
    <row r="10" spans="1:102" ht="15">
      <c r="A10" s="15" t="s">
        <v>150</v>
      </c>
      <c r="B10" s="126"/>
      <c r="C10" s="126"/>
      <c r="D10" s="126"/>
      <c r="E10" s="71" t="s">
        <v>18</v>
      </c>
      <c r="F10" s="360">
        <f>H74</f>
        <v>0</v>
      </c>
      <c r="G10" s="53" t="s">
        <v>122</v>
      </c>
      <c r="H10" s="514">
        <f>K74</f>
        <v>0</v>
      </c>
      <c r="I10" s="53" t="s">
        <v>160</v>
      </c>
      <c r="J10" s="514" t="e">
        <f>X74</f>
        <v>#DIV/0!</v>
      </c>
      <c r="K10" s="53" t="s">
        <v>338</v>
      </c>
      <c r="L10" s="514" t="e">
        <f>AI74</f>
        <v>#DIV/0!</v>
      </c>
      <c r="M10" s="53" t="s">
        <v>520</v>
      </c>
      <c r="N10" s="514" t="e">
        <f>AV74</f>
        <v>#DIV/0!</v>
      </c>
      <c r="O10" s="349"/>
      <c r="P10" s="483" t="s">
        <v>341</v>
      </c>
      <c r="Q10" s="349"/>
      <c r="R10" s="349"/>
      <c r="S10" s="349"/>
      <c r="T10" s="349"/>
      <c r="U10" s="349"/>
      <c r="V10" s="493" t="s">
        <v>348</v>
      </c>
      <c r="W10" s="141" t="e">
        <f>T74</f>
        <v>#DIV/0!</v>
      </c>
      <c r="X10" s="359" t="s">
        <v>350</v>
      </c>
      <c r="Y10" s="515" t="e">
        <f>AE74</f>
        <v>#DIV/0!</v>
      </c>
      <c r="Z10" s="359" t="s">
        <v>510</v>
      </c>
      <c r="AA10" s="354" t="e">
        <f>AR74</f>
        <v>#DIV/0!</v>
      </c>
      <c r="AB10" s="359" t="s">
        <v>646</v>
      </c>
      <c r="AC10" s="354" t="e">
        <f>BE74</f>
        <v>#DIV/0!</v>
      </c>
      <c r="AD10" s="359" t="s">
        <v>783</v>
      </c>
      <c r="AE10" s="354" t="e">
        <f>BR74</f>
        <v>#DIV/0!</v>
      </c>
      <c r="AF10" s="362" t="s">
        <v>928</v>
      </c>
      <c r="AG10" s="356" t="e">
        <f>CE74</f>
        <v>#DIV/0!</v>
      </c>
      <c r="AH10" s="345"/>
      <c r="AI10" s="345"/>
      <c r="AJ10" s="345"/>
      <c r="AK10" s="345"/>
      <c r="AL10" s="345"/>
      <c r="AM10" s="345"/>
      <c r="AN10" s="345"/>
      <c r="AO10" s="345"/>
      <c r="AP10" s="345"/>
      <c r="AQ10" s="345"/>
      <c r="AR10" s="345"/>
      <c r="AS10" s="345"/>
      <c r="AT10" s="345"/>
      <c r="AU10" s="345"/>
      <c r="AV10" s="345"/>
      <c r="AW10" s="15" t="s">
        <v>150</v>
      </c>
      <c r="AX10" s="126"/>
      <c r="AY10" s="126"/>
      <c r="AZ10" s="126"/>
      <c r="BA10" s="126"/>
      <c r="BB10" s="113" t="s">
        <v>669</v>
      </c>
      <c r="BC10" s="363" t="e">
        <f>BI74</f>
        <v>#DIV/0!</v>
      </c>
      <c r="BD10" s="53" t="s">
        <v>805</v>
      </c>
      <c r="BE10" s="514" t="e">
        <f>BV74</f>
        <v>#DIV/0!</v>
      </c>
      <c r="BF10" s="117" t="s">
        <v>947</v>
      </c>
      <c r="BG10" s="516" t="e">
        <f>CI74</f>
        <v>#DIV/0!</v>
      </c>
      <c r="BH10" s="135"/>
      <c r="BI10" s="105"/>
      <c r="BJ10" s="135"/>
      <c r="BK10" s="347"/>
      <c r="BL10" s="347"/>
      <c r="BM10" s="347"/>
      <c r="BN10" s="347"/>
      <c r="BO10" s="345"/>
      <c r="BP10" s="345"/>
      <c r="BQ10" s="345"/>
      <c r="BR10" s="345"/>
      <c r="BS10" s="345"/>
      <c r="BT10" s="345"/>
      <c r="BU10" s="345"/>
      <c r="BV10" s="345"/>
      <c r="BW10" s="345"/>
      <c r="BX10" s="345"/>
      <c r="BY10" s="345"/>
      <c r="BZ10" s="345"/>
      <c r="CA10" s="345"/>
      <c r="CB10" s="345"/>
      <c r="CC10" s="345"/>
      <c r="CD10" s="345"/>
      <c r="CE10" s="345"/>
      <c r="CF10" s="345"/>
      <c r="CG10" s="345"/>
      <c r="CH10" s="345"/>
      <c r="CI10" s="345"/>
      <c r="CJ10" s="345"/>
      <c r="CK10" s="345"/>
      <c r="CL10" s="345"/>
      <c r="CM10" s="345"/>
      <c r="CN10" s="345"/>
      <c r="CO10" s="345"/>
      <c r="CP10" s="345"/>
      <c r="CQ10" s="345"/>
      <c r="CR10" s="345"/>
      <c r="CS10" s="345"/>
      <c r="CT10" s="345"/>
      <c r="CU10" s="345"/>
      <c r="CV10" s="345"/>
      <c r="CW10" s="345"/>
      <c r="CX10" s="345"/>
    </row>
    <row r="11" spans="1:102" ht="15.75" thickBot="1">
      <c r="A11" s="15" t="s">
        <v>335</v>
      </c>
      <c r="B11" s="126"/>
      <c r="C11" s="126"/>
      <c r="D11" s="126"/>
      <c r="E11" s="71" t="s">
        <v>176</v>
      </c>
      <c r="F11" s="138" t="s">
        <v>171</v>
      </c>
      <c r="G11" s="53" t="s">
        <v>176</v>
      </c>
      <c r="H11" s="366" t="s">
        <v>171</v>
      </c>
      <c r="I11" s="64" t="s">
        <v>265</v>
      </c>
      <c r="J11" s="177">
        <f>O74</f>
        <v>0</v>
      </c>
      <c r="K11" s="64" t="s">
        <v>483</v>
      </c>
      <c r="L11" s="177">
        <f>AB74</f>
        <v>0</v>
      </c>
      <c r="M11" s="64" t="s">
        <v>521</v>
      </c>
      <c r="N11" s="177" t="e">
        <f>AO74</f>
        <v>#DIV/0!</v>
      </c>
      <c r="O11" s="349"/>
      <c r="P11" s="483" t="s">
        <v>342</v>
      </c>
      <c r="Q11" s="349"/>
      <c r="R11" s="349"/>
      <c r="S11" s="349"/>
      <c r="T11" s="349"/>
      <c r="U11" s="349"/>
      <c r="V11" s="493" t="s">
        <v>274</v>
      </c>
      <c r="W11" s="363"/>
      <c r="X11" s="359" t="s">
        <v>274</v>
      </c>
      <c r="Y11" s="517"/>
      <c r="Z11" s="359" t="s">
        <v>274</v>
      </c>
      <c r="AA11" s="518"/>
      <c r="AB11" s="359" t="s">
        <v>274</v>
      </c>
      <c r="AC11" s="518"/>
      <c r="AD11" s="359" t="s">
        <v>274</v>
      </c>
      <c r="AE11" s="518"/>
      <c r="AF11" s="362" t="s">
        <v>274</v>
      </c>
      <c r="AG11" s="519"/>
      <c r="AH11" s="345"/>
      <c r="AI11" s="345"/>
      <c r="AJ11" s="345"/>
      <c r="AK11" s="345"/>
      <c r="AL11" s="345"/>
      <c r="AM11" s="345"/>
      <c r="AN11" s="345"/>
      <c r="AO11" s="345"/>
      <c r="AP11" s="345"/>
      <c r="AQ11" s="345"/>
      <c r="AR11" s="345"/>
      <c r="AS11" s="345"/>
      <c r="AT11" s="345"/>
      <c r="AU11" s="345"/>
      <c r="AV11" s="345"/>
      <c r="AW11" s="15" t="s">
        <v>335</v>
      </c>
      <c r="AX11" s="126"/>
      <c r="AY11" s="126"/>
      <c r="AZ11" s="126"/>
      <c r="BA11" s="126"/>
      <c r="BB11" s="114" t="s">
        <v>671</v>
      </c>
      <c r="BC11" s="442" t="e">
        <f>BB74</f>
        <v>#DIV/0!</v>
      </c>
      <c r="BD11" s="64" t="s">
        <v>807</v>
      </c>
      <c r="BE11" s="177" t="e">
        <f>BO74</f>
        <v>#DIV/0!</v>
      </c>
      <c r="BF11" s="118" t="s">
        <v>948</v>
      </c>
      <c r="BG11" s="178" t="e">
        <f>CB74</f>
        <v>#DIV/0!</v>
      </c>
      <c r="BH11" s="135"/>
      <c r="BI11" s="105"/>
      <c r="BJ11" s="135"/>
      <c r="BK11" s="347"/>
      <c r="BL11" s="347"/>
      <c r="BM11" s="347"/>
      <c r="BN11" s="347"/>
      <c r="BO11" s="345"/>
      <c r="BP11" s="345"/>
      <c r="BQ11" s="345"/>
      <c r="BR11" s="345"/>
      <c r="BS11" s="345"/>
      <c r="BT11" s="345"/>
      <c r="BU11" s="345"/>
      <c r="BV11" s="345"/>
      <c r="BW11" s="345"/>
      <c r="BX11" s="345"/>
      <c r="BY11" s="345"/>
      <c r="BZ11" s="345"/>
      <c r="CA11" s="345"/>
      <c r="CB11" s="345"/>
      <c r="CC11" s="345"/>
      <c r="CD11" s="345"/>
      <c r="CE11" s="345"/>
      <c r="CF11" s="345"/>
      <c r="CG11" s="345"/>
      <c r="CH11" s="345"/>
      <c r="CI11" s="345"/>
      <c r="CJ11" s="345"/>
      <c r="CK11" s="345"/>
      <c r="CL11" s="345"/>
      <c r="CM11" s="345"/>
      <c r="CN11" s="345"/>
      <c r="CO11" s="345"/>
      <c r="CP11" s="345"/>
      <c r="CQ11" s="345"/>
      <c r="CR11" s="345"/>
      <c r="CS11" s="345"/>
      <c r="CT11" s="345"/>
      <c r="CU11" s="345"/>
      <c r="CV11" s="345"/>
      <c r="CW11" s="345"/>
      <c r="CX11" s="345"/>
    </row>
    <row r="12" spans="1:102" ht="15.75" thickBot="1">
      <c r="A12" s="21" t="s">
        <v>151</v>
      </c>
      <c r="B12" s="132"/>
      <c r="C12" s="132"/>
      <c r="D12" s="132"/>
      <c r="E12" s="370" t="s">
        <v>77</v>
      </c>
      <c r="F12" s="520">
        <f>F9-F10</f>
        <v>0</v>
      </c>
      <c r="G12" s="54" t="s">
        <v>127</v>
      </c>
      <c r="H12" s="521">
        <f>H9-H10</f>
        <v>0</v>
      </c>
      <c r="I12" s="65" t="s">
        <v>204</v>
      </c>
      <c r="J12" s="373" t="e">
        <f>J9-J10+J11</f>
        <v>#DIV/0!</v>
      </c>
      <c r="K12" s="65" t="s">
        <v>339</v>
      </c>
      <c r="L12" s="373" t="e">
        <f>L9-L10+L11</f>
        <v>#DIV/0!</v>
      </c>
      <c r="M12" s="65" t="s">
        <v>522</v>
      </c>
      <c r="N12" s="373" t="e">
        <f>N9-N10+N11</f>
        <v>#DIV/0!</v>
      </c>
      <c r="O12" s="349"/>
      <c r="P12" s="666" t="s">
        <v>343</v>
      </c>
      <c r="Q12" s="667"/>
      <c r="R12" s="132"/>
      <c r="S12" s="132"/>
      <c r="T12" s="132"/>
      <c r="U12" s="522"/>
      <c r="V12" s="523" t="s">
        <v>349</v>
      </c>
      <c r="W12" s="524" t="e">
        <f>W10/W11</f>
        <v>#DIV/0!</v>
      </c>
      <c r="X12" s="525" t="s">
        <v>351</v>
      </c>
      <c r="Y12" s="524" t="e">
        <f>Y10/Y11</f>
        <v>#DIV/0!</v>
      </c>
      <c r="Z12" s="525" t="s">
        <v>511</v>
      </c>
      <c r="AA12" s="526" t="e">
        <f>AA10/AA11</f>
        <v>#DIV/0!</v>
      </c>
      <c r="AB12" s="525" t="s">
        <v>647</v>
      </c>
      <c r="AC12" s="526" t="e">
        <f>AC10/AC11</f>
        <v>#DIV/0!</v>
      </c>
      <c r="AD12" s="525" t="s">
        <v>784</v>
      </c>
      <c r="AE12" s="526" t="e">
        <f>AE10/AE11</f>
        <v>#DIV/0!</v>
      </c>
      <c r="AF12" s="527" t="s">
        <v>929</v>
      </c>
      <c r="AG12" s="528" t="e">
        <f>AG10/AG11</f>
        <v>#DIV/0!</v>
      </c>
      <c r="AH12" s="345"/>
      <c r="AI12" s="345"/>
      <c r="AJ12" s="345"/>
      <c r="AK12" s="345"/>
      <c r="AL12" s="345"/>
      <c r="AM12" s="345"/>
      <c r="AN12" s="345"/>
      <c r="AO12" s="345"/>
      <c r="AP12" s="345"/>
      <c r="AQ12" s="345"/>
      <c r="AR12" s="345"/>
      <c r="AS12" s="345"/>
      <c r="AT12" s="345"/>
      <c r="AU12" s="345"/>
      <c r="AV12" s="345"/>
      <c r="AW12" s="21" t="s">
        <v>151</v>
      </c>
      <c r="AX12" s="132"/>
      <c r="AY12" s="132"/>
      <c r="AZ12" s="132"/>
      <c r="BA12" s="132"/>
      <c r="BB12" s="115" t="s">
        <v>670</v>
      </c>
      <c r="BC12" s="371" t="e">
        <f>BC9-BC10+BC11</f>
        <v>#DIV/0!</v>
      </c>
      <c r="BD12" s="65" t="s">
        <v>808</v>
      </c>
      <c r="BE12" s="373" t="e">
        <f>BE9-BE10+BE11</f>
        <v>#DIV/0!</v>
      </c>
      <c r="BF12" s="119" t="s">
        <v>1103</v>
      </c>
      <c r="BG12" s="375" t="e">
        <f>BG9-BG10+BG11</f>
        <v>#DIV/0!</v>
      </c>
      <c r="BH12" s="135"/>
      <c r="BI12" s="105"/>
      <c r="BJ12" s="135"/>
      <c r="BK12" s="347"/>
      <c r="BL12" s="347"/>
      <c r="BM12" s="347"/>
      <c r="BN12" s="347"/>
      <c r="BO12" s="345"/>
      <c r="BP12" s="345"/>
      <c r="BQ12" s="345"/>
      <c r="BR12" s="345"/>
      <c r="BS12" s="345"/>
      <c r="BT12" s="345"/>
      <c r="BU12" s="345"/>
      <c r="BV12" s="345"/>
      <c r="BW12" s="345"/>
      <c r="BX12" s="345"/>
      <c r="BY12" s="345"/>
      <c r="BZ12" s="345"/>
      <c r="CA12" s="345"/>
      <c r="CB12" s="345"/>
      <c r="CC12" s="345"/>
      <c r="CD12" s="345"/>
      <c r="CE12" s="345"/>
      <c r="CF12" s="345"/>
      <c r="CG12" s="345"/>
      <c r="CH12" s="345"/>
      <c r="CI12" s="345"/>
      <c r="CJ12" s="345"/>
      <c r="CK12" s="345"/>
      <c r="CL12" s="345"/>
      <c r="CM12" s="345"/>
      <c r="CN12" s="345"/>
      <c r="CO12" s="345"/>
      <c r="CP12" s="345"/>
      <c r="CQ12" s="345"/>
      <c r="CR12" s="345"/>
      <c r="CS12" s="345"/>
      <c r="CT12" s="345"/>
      <c r="CU12" s="345"/>
      <c r="CV12" s="345"/>
      <c r="CW12" s="345"/>
      <c r="CX12" s="345"/>
    </row>
    <row r="13" spans="1:102" ht="15.75" thickBot="1">
      <c r="A13" s="22"/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49"/>
      <c r="Y13" s="349"/>
      <c r="Z13" s="349"/>
      <c r="AA13" s="34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345"/>
      <c r="AN13" s="345"/>
      <c r="AO13" s="345"/>
      <c r="AP13" s="345"/>
      <c r="AQ13" s="345"/>
      <c r="AR13" s="345"/>
      <c r="AS13" s="345"/>
      <c r="AT13" s="345"/>
      <c r="AU13" s="345"/>
      <c r="AV13" s="345"/>
      <c r="AW13" s="345"/>
      <c r="AX13" s="345"/>
      <c r="AY13" s="345"/>
      <c r="AZ13" s="345"/>
      <c r="BA13" s="345"/>
      <c r="BB13" s="345"/>
      <c r="BC13" s="345"/>
      <c r="BD13" s="345"/>
      <c r="BE13" s="345"/>
      <c r="BF13" s="345"/>
      <c r="BG13" s="345"/>
      <c r="BH13" s="345"/>
      <c r="BI13" s="345"/>
      <c r="BJ13" s="345"/>
      <c r="BK13" s="345"/>
      <c r="BL13" s="345"/>
      <c r="BM13" s="345"/>
      <c r="BN13" s="345"/>
      <c r="BO13" s="345"/>
      <c r="BP13" s="345"/>
      <c r="BQ13" s="345"/>
      <c r="BR13" s="345"/>
      <c r="BS13" s="345"/>
      <c r="BT13" s="345"/>
      <c r="BU13" s="345"/>
      <c r="BV13" s="345"/>
      <c r="BW13" s="345"/>
      <c r="BX13" s="345"/>
      <c r="BY13" s="345"/>
      <c r="BZ13" s="345"/>
      <c r="CA13" s="345"/>
      <c r="CB13" s="345"/>
      <c r="CC13" s="345"/>
      <c r="CD13" s="345"/>
      <c r="CE13" s="345"/>
      <c r="CF13" s="345"/>
      <c r="CG13" s="345"/>
      <c r="CH13" s="345"/>
      <c r="CI13" s="345"/>
      <c r="CJ13" s="345"/>
      <c r="CK13" s="345"/>
      <c r="CL13" s="345"/>
      <c r="CM13" s="345"/>
      <c r="CN13" s="345"/>
      <c r="CO13" s="345"/>
      <c r="CP13" s="345"/>
      <c r="CQ13" s="345"/>
      <c r="CR13" s="345"/>
      <c r="CS13" s="345"/>
      <c r="CT13" s="345"/>
      <c r="CU13" s="345"/>
      <c r="CV13" s="345"/>
      <c r="CW13" s="345"/>
      <c r="CX13" s="345"/>
    </row>
    <row r="14" spans="1:102" ht="15.75" thickBot="1">
      <c r="A14" s="793" t="s">
        <v>163</v>
      </c>
      <c r="B14" s="790"/>
      <c r="C14" s="790"/>
      <c r="D14" s="790"/>
      <c r="E14" s="790"/>
      <c r="F14" s="790"/>
      <c r="G14" s="790"/>
      <c r="H14" s="790"/>
      <c r="I14" s="791" t="s">
        <v>164</v>
      </c>
      <c r="J14" s="790"/>
      <c r="K14" s="790"/>
      <c r="L14" s="791" t="s">
        <v>177</v>
      </c>
      <c r="M14" s="790"/>
      <c r="N14" s="790"/>
      <c r="O14" s="790"/>
      <c r="P14" s="790"/>
      <c r="Q14" s="790"/>
      <c r="R14" s="790"/>
      <c r="S14" s="790"/>
      <c r="T14" s="790"/>
      <c r="U14" s="790"/>
      <c r="V14" s="790"/>
      <c r="W14" s="790"/>
      <c r="X14" s="792"/>
      <c r="Y14" s="801" t="s">
        <v>322</v>
      </c>
      <c r="Z14" s="802"/>
      <c r="AA14" s="802"/>
      <c r="AB14" s="802"/>
      <c r="AC14" s="802"/>
      <c r="AD14" s="802"/>
      <c r="AE14" s="802"/>
      <c r="AF14" s="802"/>
      <c r="AG14" s="802"/>
      <c r="AH14" s="802"/>
      <c r="AI14" s="803"/>
      <c r="AJ14" s="801" t="s">
        <v>495</v>
      </c>
      <c r="AK14" s="802"/>
      <c r="AL14" s="802"/>
      <c r="AM14" s="802"/>
      <c r="AN14" s="802"/>
      <c r="AO14" s="802"/>
      <c r="AP14" s="802"/>
      <c r="AQ14" s="802"/>
      <c r="AR14" s="802"/>
      <c r="AS14" s="802"/>
      <c r="AT14" s="802"/>
      <c r="AU14" s="802"/>
      <c r="AV14" s="803"/>
      <c r="AW14" s="801" t="s">
        <v>630</v>
      </c>
      <c r="AX14" s="802"/>
      <c r="AY14" s="802"/>
      <c r="AZ14" s="802"/>
      <c r="BA14" s="802"/>
      <c r="BB14" s="802"/>
      <c r="BC14" s="802"/>
      <c r="BD14" s="802"/>
      <c r="BE14" s="802"/>
      <c r="BF14" s="802"/>
      <c r="BG14" s="802"/>
      <c r="BH14" s="802"/>
      <c r="BI14" s="803"/>
      <c r="BJ14" s="801" t="s">
        <v>806</v>
      </c>
      <c r="BK14" s="802"/>
      <c r="BL14" s="802"/>
      <c r="BM14" s="802"/>
      <c r="BN14" s="802"/>
      <c r="BO14" s="802"/>
      <c r="BP14" s="802"/>
      <c r="BQ14" s="802"/>
      <c r="BR14" s="802"/>
      <c r="BS14" s="802"/>
      <c r="BT14" s="802"/>
      <c r="BU14" s="802"/>
      <c r="BV14" s="803"/>
      <c r="BW14" s="794" t="s">
        <v>910</v>
      </c>
      <c r="BX14" s="795"/>
      <c r="BY14" s="795"/>
      <c r="BZ14" s="795"/>
      <c r="CA14" s="795"/>
      <c r="CB14" s="795"/>
      <c r="CC14" s="795"/>
      <c r="CD14" s="795"/>
      <c r="CE14" s="795"/>
      <c r="CF14" s="795"/>
      <c r="CG14" s="795"/>
      <c r="CH14" s="795"/>
      <c r="CI14" s="796"/>
      <c r="CJ14" s="345"/>
      <c r="CK14" s="345"/>
      <c r="CL14" s="345"/>
      <c r="CM14" s="345"/>
      <c r="CN14" s="345"/>
      <c r="CO14" s="345"/>
      <c r="CP14" s="345"/>
      <c r="CQ14" s="345"/>
      <c r="CR14" s="345"/>
      <c r="CS14" s="345"/>
      <c r="CT14" s="345"/>
      <c r="CU14" s="345"/>
      <c r="CV14" s="345"/>
      <c r="CW14" s="345"/>
      <c r="CX14" s="345"/>
    </row>
    <row r="15" spans="1:102" ht="165.75" thickBot="1">
      <c r="A15" s="3" t="s">
        <v>4</v>
      </c>
      <c r="B15" s="3" t="s">
        <v>5</v>
      </c>
      <c r="C15" s="3" t="s">
        <v>1</v>
      </c>
      <c r="D15" s="3" t="s">
        <v>101</v>
      </c>
      <c r="E15" s="3" t="s">
        <v>3</v>
      </c>
      <c r="F15" s="3" t="s">
        <v>287</v>
      </c>
      <c r="G15" s="3" t="s">
        <v>22</v>
      </c>
      <c r="H15" s="23" t="s">
        <v>57</v>
      </c>
      <c r="I15" s="66" t="s">
        <v>288</v>
      </c>
      <c r="J15" s="55" t="s">
        <v>120</v>
      </c>
      <c r="K15" s="56" t="s">
        <v>121</v>
      </c>
      <c r="L15" s="66" t="s">
        <v>179</v>
      </c>
      <c r="M15" s="55" t="s">
        <v>167</v>
      </c>
      <c r="N15" s="56" t="s">
        <v>170</v>
      </c>
      <c r="O15" s="55" t="s">
        <v>169</v>
      </c>
      <c r="P15" s="55" t="s">
        <v>270</v>
      </c>
      <c r="Q15" s="89" t="s">
        <v>269</v>
      </c>
      <c r="R15" s="67" t="s">
        <v>192</v>
      </c>
      <c r="S15" s="55" t="s">
        <v>191</v>
      </c>
      <c r="T15" s="55" t="s">
        <v>196</v>
      </c>
      <c r="U15" s="67" t="s">
        <v>193</v>
      </c>
      <c r="V15" s="55" t="s">
        <v>194</v>
      </c>
      <c r="W15" s="55" t="s">
        <v>203</v>
      </c>
      <c r="X15" s="55" t="s">
        <v>197</v>
      </c>
      <c r="Y15" s="88" t="s">
        <v>323</v>
      </c>
      <c r="Z15" s="89" t="s">
        <v>324</v>
      </c>
      <c r="AA15" s="90" t="s">
        <v>325</v>
      </c>
      <c r="AB15" s="89" t="s">
        <v>326</v>
      </c>
      <c r="AC15" s="91" t="s">
        <v>327</v>
      </c>
      <c r="AD15" s="89" t="s">
        <v>329</v>
      </c>
      <c r="AE15" s="89" t="s">
        <v>330</v>
      </c>
      <c r="AF15" s="91" t="s">
        <v>331</v>
      </c>
      <c r="AG15" s="89" t="s">
        <v>332</v>
      </c>
      <c r="AH15" s="89" t="s">
        <v>333</v>
      </c>
      <c r="AI15" s="89" t="s">
        <v>334</v>
      </c>
      <c r="AJ15" s="88" t="s">
        <v>496</v>
      </c>
      <c r="AK15" s="90" t="s">
        <v>497</v>
      </c>
      <c r="AL15" s="93" t="s">
        <v>499</v>
      </c>
      <c r="AM15" s="89" t="s">
        <v>500</v>
      </c>
      <c r="AN15" s="90" t="s">
        <v>502</v>
      </c>
      <c r="AO15" s="89" t="s">
        <v>503</v>
      </c>
      <c r="AP15" s="91" t="s">
        <v>505</v>
      </c>
      <c r="AQ15" s="89" t="s">
        <v>628</v>
      </c>
      <c r="AR15" s="89" t="s">
        <v>629</v>
      </c>
      <c r="AS15" s="91" t="s">
        <v>512</v>
      </c>
      <c r="AT15" s="89" t="s">
        <v>513</v>
      </c>
      <c r="AU15" s="89" t="s">
        <v>514</v>
      </c>
      <c r="AV15" s="89" t="s">
        <v>516</v>
      </c>
      <c r="AW15" s="88" t="s">
        <v>631</v>
      </c>
      <c r="AX15" s="90" t="s">
        <v>634</v>
      </c>
      <c r="AY15" s="93" t="s">
        <v>633</v>
      </c>
      <c r="AZ15" s="89" t="s">
        <v>637</v>
      </c>
      <c r="BA15" s="90" t="s">
        <v>639</v>
      </c>
      <c r="BB15" s="89" t="s">
        <v>643</v>
      </c>
      <c r="BC15" s="91" t="s">
        <v>650</v>
      </c>
      <c r="BD15" s="89" t="s">
        <v>655</v>
      </c>
      <c r="BE15" s="89" t="s">
        <v>656</v>
      </c>
      <c r="BF15" s="91" t="s">
        <v>660</v>
      </c>
      <c r="BG15" s="89" t="s">
        <v>661</v>
      </c>
      <c r="BH15" s="89" t="s">
        <v>662</v>
      </c>
      <c r="BI15" s="89" t="s">
        <v>663</v>
      </c>
      <c r="BJ15" s="88" t="s">
        <v>767</v>
      </c>
      <c r="BK15" s="90" t="s">
        <v>768</v>
      </c>
      <c r="BL15" s="93" t="s">
        <v>769</v>
      </c>
      <c r="BM15" s="89" t="s">
        <v>770</v>
      </c>
      <c r="BN15" s="90" t="s">
        <v>771</v>
      </c>
      <c r="BO15" s="89" t="s">
        <v>772</v>
      </c>
      <c r="BP15" s="91" t="s">
        <v>780</v>
      </c>
      <c r="BQ15" s="89" t="s">
        <v>793</v>
      </c>
      <c r="BR15" s="89" t="s">
        <v>794</v>
      </c>
      <c r="BS15" s="91" t="s">
        <v>795</v>
      </c>
      <c r="BT15" s="89" t="s">
        <v>798</v>
      </c>
      <c r="BU15" s="89" t="s">
        <v>799</v>
      </c>
      <c r="BV15" s="89" t="s">
        <v>801</v>
      </c>
      <c r="BW15" s="57" t="s">
        <v>904</v>
      </c>
      <c r="BX15" s="59" t="s">
        <v>905</v>
      </c>
      <c r="BY15" s="62" t="s">
        <v>906</v>
      </c>
      <c r="BZ15" s="58" t="s">
        <v>907</v>
      </c>
      <c r="CA15" s="59" t="s">
        <v>908</v>
      </c>
      <c r="CB15" s="58" t="s">
        <v>909</v>
      </c>
      <c r="CC15" s="60" t="s">
        <v>911</v>
      </c>
      <c r="CD15" s="58" t="s">
        <v>912</v>
      </c>
      <c r="CE15" s="58" t="s">
        <v>913</v>
      </c>
      <c r="CF15" s="60" t="s">
        <v>914</v>
      </c>
      <c r="CG15" s="58" t="s">
        <v>915</v>
      </c>
      <c r="CH15" s="58" t="s">
        <v>916</v>
      </c>
      <c r="CI15" s="58" t="s">
        <v>917</v>
      </c>
      <c r="CJ15" s="345"/>
      <c r="CK15" s="345"/>
      <c r="CL15" s="345"/>
      <c r="CM15" s="345"/>
      <c r="CN15" s="345"/>
      <c r="CO15" s="345"/>
      <c r="CP15" s="345"/>
      <c r="CQ15" s="345"/>
      <c r="CR15" s="345"/>
      <c r="CS15" s="345"/>
      <c r="CT15" s="345"/>
      <c r="CU15" s="345"/>
      <c r="CV15" s="345"/>
      <c r="CW15" s="345"/>
      <c r="CX15" s="345"/>
    </row>
    <row r="16" spans="1:102" ht="90.75" thickBot="1">
      <c r="A16" s="3" t="s">
        <v>8</v>
      </c>
      <c r="B16" s="3" t="s">
        <v>8</v>
      </c>
      <c r="C16" s="3" t="s">
        <v>263</v>
      </c>
      <c r="D16" s="3" t="s">
        <v>8</v>
      </c>
      <c r="E16" s="3" t="s">
        <v>8</v>
      </c>
      <c r="F16" s="3" t="s">
        <v>8</v>
      </c>
      <c r="G16" s="3" t="s">
        <v>8</v>
      </c>
      <c r="H16" s="23" t="s">
        <v>74</v>
      </c>
      <c r="I16" s="24" t="s">
        <v>8</v>
      </c>
      <c r="J16" s="3" t="s">
        <v>8</v>
      </c>
      <c r="K16" s="23" t="s">
        <v>344</v>
      </c>
      <c r="L16" s="24" t="s">
        <v>181</v>
      </c>
      <c r="M16" s="3" t="s">
        <v>168</v>
      </c>
      <c r="N16" s="68" t="s">
        <v>305</v>
      </c>
      <c r="O16" s="68" t="s">
        <v>317</v>
      </c>
      <c r="P16" s="3" t="s">
        <v>8</v>
      </c>
      <c r="Q16" s="3" t="s">
        <v>271</v>
      </c>
      <c r="R16" s="3" t="s">
        <v>472</v>
      </c>
      <c r="S16" s="3" t="s">
        <v>274</v>
      </c>
      <c r="T16" s="68" t="s">
        <v>275</v>
      </c>
      <c r="U16" s="3" t="s">
        <v>306</v>
      </c>
      <c r="V16" s="3" t="s">
        <v>8</v>
      </c>
      <c r="W16" s="3" t="s">
        <v>276</v>
      </c>
      <c r="X16" s="3" t="s">
        <v>277</v>
      </c>
      <c r="Y16" s="92" t="s">
        <v>364</v>
      </c>
      <c r="Z16" s="93" t="s">
        <v>352</v>
      </c>
      <c r="AA16" s="93" t="s">
        <v>365</v>
      </c>
      <c r="AB16" s="93" t="s">
        <v>353</v>
      </c>
      <c r="AC16" s="93" t="s">
        <v>471</v>
      </c>
      <c r="AD16" s="93" t="s">
        <v>274</v>
      </c>
      <c r="AE16" s="94" t="s">
        <v>237</v>
      </c>
      <c r="AF16" s="93" t="s">
        <v>366</v>
      </c>
      <c r="AG16" s="93" t="s">
        <v>8</v>
      </c>
      <c r="AH16" s="93" t="s">
        <v>354</v>
      </c>
      <c r="AI16" s="93" t="s">
        <v>355</v>
      </c>
      <c r="AJ16" s="92" t="s">
        <v>523</v>
      </c>
      <c r="AK16" s="93" t="s">
        <v>498</v>
      </c>
      <c r="AL16" s="92" t="s">
        <v>523</v>
      </c>
      <c r="AM16" s="93" t="s">
        <v>501</v>
      </c>
      <c r="AN16" s="93" t="s">
        <v>527</v>
      </c>
      <c r="AO16" s="93" t="s">
        <v>504</v>
      </c>
      <c r="AP16" s="93" t="s">
        <v>536</v>
      </c>
      <c r="AQ16" s="93" t="s">
        <v>274</v>
      </c>
      <c r="AR16" s="94" t="s">
        <v>509</v>
      </c>
      <c r="AS16" s="93" t="s">
        <v>537</v>
      </c>
      <c r="AT16" s="93" t="s">
        <v>8</v>
      </c>
      <c r="AU16" s="93" t="s">
        <v>515</v>
      </c>
      <c r="AV16" s="93" t="s">
        <v>517</v>
      </c>
      <c r="AW16" s="92" t="s">
        <v>632</v>
      </c>
      <c r="AX16" s="93" t="s">
        <v>635</v>
      </c>
      <c r="AY16" s="92" t="s">
        <v>632</v>
      </c>
      <c r="AZ16" s="93" t="s">
        <v>638</v>
      </c>
      <c r="BA16" s="93" t="s">
        <v>640</v>
      </c>
      <c r="BB16" s="93" t="s">
        <v>644</v>
      </c>
      <c r="BC16" s="93" t="s">
        <v>657</v>
      </c>
      <c r="BD16" s="93" t="s">
        <v>274</v>
      </c>
      <c r="BE16" s="94" t="s">
        <v>664</v>
      </c>
      <c r="BF16" s="93" t="s">
        <v>658</v>
      </c>
      <c r="BG16" s="93" t="s">
        <v>8</v>
      </c>
      <c r="BH16" s="93" t="s">
        <v>665</v>
      </c>
      <c r="BI16" s="93" t="s">
        <v>666</v>
      </c>
      <c r="BJ16" s="92" t="s">
        <v>766</v>
      </c>
      <c r="BK16" s="93" t="s">
        <v>773</v>
      </c>
      <c r="BL16" s="92" t="s">
        <v>766</v>
      </c>
      <c r="BM16" s="93" t="s">
        <v>774</v>
      </c>
      <c r="BN16" s="93" t="s">
        <v>778</v>
      </c>
      <c r="BO16" s="93" t="s">
        <v>779</v>
      </c>
      <c r="BP16" s="93" t="s">
        <v>791</v>
      </c>
      <c r="BQ16" s="93" t="s">
        <v>274</v>
      </c>
      <c r="BR16" s="94" t="s">
        <v>792</v>
      </c>
      <c r="BS16" s="93" t="s">
        <v>796</v>
      </c>
      <c r="BT16" s="93" t="s">
        <v>8</v>
      </c>
      <c r="BU16" s="93" t="s">
        <v>800</v>
      </c>
      <c r="BV16" s="93" t="s">
        <v>802</v>
      </c>
      <c r="BW16" s="61" t="s">
        <v>918</v>
      </c>
      <c r="BX16" s="62" t="s">
        <v>920</v>
      </c>
      <c r="BY16" s="61" t="s">
        <v>918</v>
      </c>
      <c r="BZ16" s="62" t="s">
        <v>921</v>
      </c>
      <c r="CA16" s="62" t="s">
        <v>924</v>
      </c>
      <c r="CB16" s="62" t="s">
        <v>925</v>
      </c>
      <c r="CC16" s="62" t="s">
        <v>936</v>
      </c>
      <c r="CD16" s="62" t="s">
        <v>274</v>
      </c>
      <c r="CE16" s="63" t="s">
        <v>940</v>
      </c>
      <c r="CF16" s="62" t="s">
        <v>941</v>
      </c>
      <c r="CG16" s="62" t="s">
        <v>8</v>
      </c>
      <c r="CH16" s="62" t="s">
        <v>943</v>
      </c>
      <c r="CI16" s="62" t="s">
        <v>944</v>
      </c>
      <c r="CJ16" s="345"/>
      <c r="CK16" s="345"/>
      <c r="CL16" s="345"/>
      <c r="CM16" s="345"/>
      <c r="CN16" s="345"/>
      <c r="CO16" s="345"/>
      <c r="CP16" s="345"/>
      <c r="CQ16" s="345"/>
      <c r="CR16" s="345"/>
      <c r="CS16" s="345"/>
      <c r="CT16" s="345"/>
      <c r="CU16" s="345"/>
      <c r="CV16" s="345"/>
      <c r="CW16" s="345"/>
      <c r="CX16" s="345"/>
    </row>
    <row r="17" spans="1:102" ht="15">
      <c r="A17" s="72"/>
      <c r="B17" s="32"/>
      <c r="C17" s="26" t="s">
        <v>268</v>
      </c>
      <c r="D17" s="32"/>
      <c r="E17" s="32"/>
      <c r="F17" s="32"/>
      <c r="G17" s="32"/>
      <c r="H17" s="70"/>
      <c r="I17" s="69"/>
      <c r="J17" s="32"/>
      <c r="K17" s="70"/>
      <c r="L17" s="69"/>
      <c r="M17" s="32"/>
      <c r="N17" s="26"/>
      <c r="O17" s="26"/>
      <c r="P17" s="32"/>
      <c r="Q17" s="32"/>
      <c r="R17" s="26"/>
      <c r="S17" s="32"/>
      <c r="T17" s="26"/>
      <c r="U17" s="32"/>
      <c r="V17" s="32"/>
      <c r="W17" s="32"/>
      <c r="X17" s="75"/>
      <c r="Y17" s="95"/>
      <c r="Z17" s="96"/>
      <c r="AA17" s="97"/>
      <c r="AB17" s="97"/>
      <c r="AC17" s="98"/>
      <c r="AD17" s="96"/>
      <c r="AE17" s="97"/>
      <c r="AF17" s="99"/>
      <c r="AG17" s="96"/>
      <c r="AH17" s="96"/>
      <c r="AI17" s="100"/>
      <c r="AJ17" s="95"/>
      <c r="AK17" s="96"/>
      <c r="AL17" s="96"/>
      <c r="AM17" s="96"/>
      <c r="AN17" s="97"/>
      <c r="AO17" s="97"/>
      <c r="AP17" s="98"/>
      <c r="AQ17" s="96"/>
      <c r="AR17" s="97"/>
      <c r="AS17" s="99"/>
      <c r="AT17" s="96"/>
      <c r="AU17" s="96"/>
      <c r="AV17" s="100"/>
      <c r="AW17" s="95"/>
      <c r="AX17" s="96"/>
      <c r="AY17" s="96"/>
      <c r="AZ17" s="96"/>
      <c r="BA17" s="97"/>
      <c r="BB17" s="97"/>
      <c r="BC17" s="109"/>
      <c r="BD17" s="96"/>
      <c r="BE17" s="97"/>
      <c r="BF17" s="110"/>
      <c r="BG17" s="96"/>
      <c r="BH17" s="96"/>
      <c r="BI17" s="100"/>
      <c r="BJ17" s="95"/>
      <c r="BK17" s="96"/>
      <c r="BL17" s="96"/>
      <c r="BM17" s="96"/>
      <c r="BN17" s="97"/>
      <c r="BO17" s="97"/>
      <c r="BP17" s="109"/>
      <c r="BQ17" s="96"/>
      <c r="BR17" s="97"/>
      <c r="BS17" s="110"/>
      <c r="BT17" s="96"/>
      <c r="BU17" s="96"/>
      <c r="BV17" s="100"/>
      <c r="BW17" s="76"/>
      <c r="BX17" s="77"/>
      <c r="BY17" s="77"/>
      <c r="BZ17" s="77"/>
      <c r="CA17" s="78"/>
      <c r="CB17" s="78"/>
      <c r="CC17" s="106"/>
      <c r="CD17" s="77"/>
      <c r="CE17" s="78"/>
      <c r="CF17" s="107"/>
      <c r="CG17" s="77"/>
      <c r="CH17" s="77"/>
      <c r="CI17" s="79"/>
      <c r="CJ17" s="345"/>
      <c r="CK17" s="345"/>
      <c r="CL17" s="345"/>
      <c r="CM17" s="345"/>
      <c r="CN17" s="345"/>
      <c r="CO17" s="345"/>
      <c r="CP17" s="345"/>
      <c r="CQ17" s="345"/>
      <c r="CR17" s="345"/>
      <c r="CS17" s="345"/>
      <c r="CT17" s="345"/>
      <c r="CU17" s="345"/>
      <c r="CV17" s="345"/>
      <c r="CW17" s="345"/>
      <c r="CX17" s="345"/>
    </row>
    <row r="18" spans="1:102" ht="15">
      <c r="A18" s="392"/>
      <c r="B18" s="393"/>
      <c r="C18" s="73" t="s">
        <v>172</v>
      </c>
      <c r="D18" s="529" t="s">
        <v>173</v>
      </c>
      <c r="E18" s="530" t="s">
        <v>171</v>
      </c>
      <c r="F18" s="394" t="s">
        <v>171</v>
      </c>
      <c r="G18" s="394" t="s">
        <v>171</v>
      </c>
      <c r="H18" s="531" t="s">
        <v>171</v>
      </c>
      <c r="I18" s="396" t="s">
        <v>171</v>
      </c>
      <c r="J18" s="401" t="s">
        <v>171</v>
      </c>
      <c r="K18" s="531" t="s">
        <v>171</v>
      </c>
      <c r="L18" s="396" t="s">
        <v>171</v>
      </c>
      <c r="M18" s="394" t="s">
        <v>171</v>
      </c>
      <c r="N18" s="394" t="s">
        <v>171</v>
      </c>
      <c r="O18" s="394" t="s">
        <v>171</v>
      </c>
      <c r="P18" s="394" t="s">
        <v>171</v>
      </c>
      <c r="Q18" s="394" t="s">
        <v>171</v>
      </c>
      <c r="R18" s="399" t="e">
        <f>IF(COUNTA(R20:R30)=0,W9,0)</f>
        <v>#DIV/0!</v>
      </c>
      <c r="S18" s="361"/>
      <c r="T18" s="361" t="e">
        <f>IF(R18=0,0,R18*S18)</f>
        <v>#DIV/0!</v>
      </c>
      <c r="U18" s="394" t="s">
        <v>171</v>
      </c>
      <c r="V18" s="394" t="s">
        <v>171</v>
      </c>
      <c r="W18" s="394" t="s">
        <v>171</v>
      </c>
      <c r="X18" s="532" t="e">
        <f>T18</f>
        <v>#DIV/0!</v>
      </c>
      <c r="Y18" s="533" t="s">
        <v>171</v>
      </c>
      <c r="Z18" s="534" t="s">
        <v>171</v>
      </c>
      <c r="AA18" s="534" t="s">
        <v>171</v>
      </c>
      <c r="AB18" s="534" t="s">
        <v>171</v>
      </c>
      <c r="AC18" s="535" t="e">
        <f>IF(COUNTA(AC20:AC30)=0,Y9,0)</f>
        <v>#DIV/0!</v>
      </c>
      <c r="AD18" s="536"/>
      <c r="AE18" s="536" t="e">
        <f>IF(AC18=0,0,AC18*AD18)</f>
        <v>#DIV/0!</v>
      </c>
      <c r="AF18" s="537" t="s">
        <v>171</v>
      </c>
      <c r="AG18" s="534" t="s">
        <v>171</v>
      </c>
      <c r="AH18" s="534" t="s">
        <v>171</v>
      </c>
      <c r="AI18" s="538" t="e">
        <f>AE18</f>
        <v>#DIV/0!</v>
      </c>
      <c r="AJ18" s="533"/>
      <c r="AK18" s="361">
        <f>IF(AN$74="",S18-AJ18,"")</f>
        <v>0</v>
      </c>
      <c r="AL18" s="534"/>
      <c r="AM18" s="534" t="s">
        <v>171</v>
      </c>
      <c r="AN18" s="534" t="s">
        <v>171</v>
      </c>
      <c r="AO18" s="536" t="e">
        <f>IF(AN$74="",(R18*AK18),"")</f>
        <v>#DIV/0!</v>
      </c>
      <c r="AP18" s="535" t="e">
        <f>IF(COUNTA(AP20:AP30)=0,AA9,0)</f>
        <v>#DIV/0!</v>
      </c>
      <c r="AQ18" s="536"/>
      <c r="AR18" s="536" t="e">
        <f>IF(AP18=0,0,AP18*AQ18)</f>
        <v>#DIV/0!</v>
      </c>
      <c r="AS18" s="537" t="s">
        <v>171</v>
      </c>
      <c r="AT18" s="534" t="s">
        <v>171</v>
      </c>
      <c r="AU18" s="534" t="s">
        <v>171</v>
      </c>
      <c r="AV18" s="538" t="e">
        <f>AR18</f>
        <v>#DIV/0!</v>
      </c>
      <c r="AW18" s="533"/>
      <c r="AX18" s="361">
        <f>IF(BA$74="",AD18-AW18,"")</f>
        <v>0</v>
      </c>
      <c r="AY18" s="534"/>
      <c r="AZ18" s="534" t="s">
        <v>171</v>
      </c>
      <c r="BA18" s="534" t="s">
        <v>171</v>
      </c>
      <c r="BB18" s="536" t="e">
        <f>IF(BA$74="",(AC18*AX18),"")</f>
        <v>#DIV/0!</v>
      </c>
      <c r="BC18" s="535" t="e">
        <f>IF(COUNTA(BC20:BC30)=0,AC9,0)</f>
        <v>#DIV/0!</v>
      </c>
      <c r="BD18" s="536"/>
      <c r="BE18" s="536" t="e">
        <f>IF(BC18=0,0,BC18*BD18)</f>
        <v>#DIV/0!</v>
      </c>
      <c r="BF18" s="537" t="s">
        <v>171</v>
      </c>
      <c r="BG18" s="534" t="s">
        <v>171</v>
      </c>
      <c r="BH18" s="534" t="s">
        <v>171</v>
      </c>
      <c r="BI18" s="538" t="e">
        <f>BE18</f>
        <v>#DIV/0!</v>
      </c>
      <c r="BJ18" s="533"/>
      <c r="BK18" s="361">
        <f>IF(BN$74="",AQ18-BJ18,"")</f>
        <v>0</v>
      </c>
      <c r="BL18" s="534"/>
      <c r="BM18" s="534" t="s">
        <v>171</v>
      </c>
      <c r="BN18" s="534" t="s">
        <v>171</v>
      </c>
      <c r="BO18" s="536" t="e">
        <f>IF(BN$74="",(AP18*BK18),"")</f>
        <v>#DIV/0!</v>
      </c>
      <c r="BP18" s="535" t="e">
        <f>IF(COUNTA(BP20:BP30)=0,AE9,0)</f>
        <v>#DIV/0!</v>
      </c>
      <c r="BQ18" s="536"/>
      <c r="BR18" s="536" t="e">
        <f>IF(BP18=0,0,BP18*BQ18)</f>
        <v>#DIV/0!</v>
      </c>
      <c r="BS18" s="537" t="s">
        <v>171</v>
      </c>
      <c r="BT18" s="534" t="s">
        <v>171</v>
      </c>
      <c r="BU18" s="534" t="s">
        <v>171</v>
      </c>
      <c r="BV18" s="538" t="e">
        <f>BR18</f>
        <v>#DIV/0!</v>
      </c>
      <c r="BW18" s="539"/>
      <c r="BX18" s="403">
        <f>IF(CA$74="",BD18-BW18,"")</f>
        <v>0</v>
      </c>
      <c r="BY18" s="540"/>
      <c r="BZ18" s="540" t="s">
        <v>171</v>
      </c>
      <c r="CA18" s="540" t="s">
        <v>171</v>
      </c>
      <c r="CB18" s="541" t="e">
        <f>IF(CA$74="",(BC18*BX18),"")</f>
        <v>#DIV/0!</v>
      </c>
      <c r="CC18" s="542" t="e">
        <f>IF(COUNTA(CC20:CC30)=0,AG9,0)</f>
        <v>#DIV/0!</v>
      </c>
      <c r="CD18" s="541"/>
      <c r="CE18" s="541" t="e">
        <f>IF(CC18=0,0,CC18*CD18)</f>
        <v>#DIV/0!</v>
      </c>
      <c r="CF18" s="543" t="s">
        <v>171</v>
      </c>
      <c r="CG18" s="540" t="s">
        <v>171</v>
      </c>
      <c r="CH18" s="540" t="s">
        <v>171</v>
      </c>
      <c r="CI18" s="544" t="e">
        <f>CE18</f>
        <v>#DIV/0!</v>
      </c>
      <c r="CJ18" s="345"/>
      <c r="CK18" s="345"/>
      <c r="CL18" s="345"/>
      <c r="CM18" s="345"/>
      <c r="CN18" s="345"/>
      <c r="CO18" s="345"/>
      <c r="CP18" s="345"/>
      <c r="CQ18" s="345"/>
      <c r="CR18" s="345"/>
      <c r="CS18" s="345"/>
      <c r="CT18" s="345"/>
      <c r="CU18" s="345"/>
      <c r="CV18" s="345"/>
      <c r="CW18" s="345"/>
      <c r="CX18" s="345"/>
    </row>
    <row r="19" spans="1:102" ht="15">
      <c r="A19" s="545"/>
      <c r="B19" s="436"/>
      <c r="C19" s="25" t="s">
        <v>9</v>
      </c>
      <c r="D19" s="436"/>
      <c r="E19" s="436"/>
      <c r="F19" s="436"/>
      <c r="G19" s="437"/>
      <c r="H19" s="546"/>
      <c r="I19" s="547"/>
      <c r="J19" s="353"/>
      <c r="K19" s="546"/>
      <c r="L19" s="547"/>
      <c r="M19" s="436"/>
      <c r="N19" s="436"/>
      <c r="O19" s="436"/>
      <c r="P19" s="436"/>
      <c r="Q19" s="548"/>
      <c r="R19" s="436"/>
      <c r="S19" s="353"/>
      <c r="T19" s="546"/>
      <c r="U19" s="548"/>
      <c r="V19" s="548"/>
      <c r="W19" s="546"/>
      <c r="X19" s="354"/>
      <c r="Y19" s="549"/>
      <c r="Z19" s="550"/>
      <c r="AA19" s="550"/>
      <c r="AB19" s="550"/>
      <c r="AC19" s="551"/>
      <c r="AD19" s="550"/>
      <c r="AE19" s="552"/>
      <c r="AF19" s="553"/>
      <c r="AG19" s="552"/>
      <c r="AH19" s="552"/>
      <c r="AI19" s="554"/>
      <c r="AJ19" s="549"/>
      <c r="AK19" s="550"/>
      <c r="AL19" s="550"/>
      <c r="AM19" s="550"/>
      <c r="AN19" s="550"/>
      <c r="AO19" s="550"/>
      <c r="AP19" s="551"/>
      <c r="AQ19" s="550"/>
      <c r="AR19" s="552"/>
      <c r="AS19" s="553"/>
      <c r="AT19" s="552"/>
      <c r="AU19" s="552"/>
      <c r="AV19" s="554"/>
      <c r="AW19" s="549"/>
      <c r="AX19" s="550"/>
      <c r="AY19" s="550"/>
      <c r="AZ19" s="550"/>
      <c r="BA19" s="550"/>
      <c r="BB19" s="550"/>
      <c r="BC19" s="555"/>
      <c r="BD19" s="550"/>
      <c r="BE19" s="552"/>
      <c r="BF19" s="553"/>
      <c r="BG19" s="552"/>
      <c r="BH19" s="552"/>
      <c r="BI19" s="554"/>
      <c r="BJ19" s="549"/>
      <c r="BK19" s="550"/>
      <c r="BL19" s="550"/>
      <c r="BM19" s="550"/>
      <c r="BN19" s="550"/>
      <c r="BO19" s="550"/>
      <c r="BP19" s="555"/>
      <c r="BQ19" s="550"/>
      <c r="BR19" s="552"/>
      <c r="BS19" s="553"/>
      <c r="BT19" s="552"/>
      <c r="BU19" s="552"/>
      <c r="BV19" s="554"/>
      <c r="BW19" s="556"/>
      <c r="BX19" s="557"/>
      <c r="BY19" s="557"/>
      <c r="BZ19" s="557"/>
      <c r="CA19" s="557"/>
      <c r="CB19" s="557"/>
      <c r="CC19" s="558"/>
      <c r="CD19" s="557"/>
      <c r="CE19" s="559"/>
      <c r="CF19" s="560"/>
      <c r="CG19" s="559"/>
      <c r="CH19" s="559"/>
      <c r="CI19" s="561"/>
      <c r="CJ19" s="345"/>
      <c r="CK19" s="345"/>
      <c r="CL19" s="345"/>
      <c r="CM19" s="345"/>
      <c r="CN19" s="345"/>
      <c r="CO19" s="345"/>
      <c r="CP19" s="345"/>
      <c r="CQ19" s="345"/>
      <c r="CR19" s="345"/>
      <c r="CS19" s="345"/>
      <c r="CT19" s="345"/>
      <c r="CU19" s="345"/>
      <c r="CV19" s="345"/>
      <c r="CW19" s="345"/>
      <c r="CX19" s="345"/>
    </row>
    <row r="20" spans="1:102" ht="15">
      <c r="A20" s="392"/>
      <c r="B20" s="393"/>
      <c r="C20" s="393"/>
      <c r="D20" s="529"/>
      <c r="E20" s="393"/>
      <c r="F20" s="393"/>
      <c r="G20" s="361"/>
      <c r="H20" s="408">
        <f>E20*G20</f>
        <v>0</v>
      </c>
      <c r="I20" s="409"/>
      <c r="J20" s="361"/>
      <c r="K20" s="408">
        <f>E20*J20</f>
        <v>0</v>
      </c>
      <c r="L20" s="411"/>
      <c r="M20" s="361">
        <f>G20-L20</f>
        <v>0</v>
      </c>
      <c r="N20" s="394" t="s">
        <v>171</v>
      </c>
      <c r="O20" s="422">
        <f>IF(N$74="",E20*M20,"")</f>
        <v>0</v>
      </c>
      <c r="P20" s="361"/>
      <c r="Q20" s="408">
        <f>E20*P20</f>
        <v>0</v>
      </c>
      <c r="R20" s="393"/>
      <c r="S20" s="361"/>
      <c r="T20" s="408">
        <f>IF(R20&gt;0,R20*S20,0)</f>
        <v>0</v>
      </c>
      <c r="U20" s="394"/>
      <c r="V20" s="401"/>
      <c r="W20" s="408">
        <f>IF(U20&gt;0,U20*V20,0)</f>
        <v>0</v>
      </c>
      <c r="X20" s="169">
        <f t="shared" si="0" ref="X20">T20+W20</f>
        <v>0</v>
      </c>
      <c r="Y20" s="562"/>
      <c r="Z20" s="536">
        <f>J20-Y20</f>
        <v>0</v>
      </c>
      <c r="AA20" s="534" t="s">
        <v>171</v>
      </c>
      <c r="AB20" s="536">
        <f>IF(AA$74="",E20*Z20,"")</f>
        <v>0</v>
      </c>
      <c r="AC20" s="563"/>
      <c r="AD20" s="536"/>
      <c r="AE20" s="564">
        <f>IF(AC20&gt;0,AC20*AD20,0)</f>
        <v>0</v>
      </c>
      <c r="AF20" s="565"/>
      <c r="AG20" s="566"/>
      <c r="AH20" s="564">
        <f>IF(AF20&gt;0,AF20*AG20,0)</f>
        <v>0</v>
      </c>
      <c r="AI20" s="538">
        <f t="shared" si="1" ref="AI20:AI24">AE20+AH20</f>
        <v>0</v>
      </c>
      <c r="AJ20" s="562"/>
      <c r="AK20" s="361">
        <f>IF(AN$74="",S20-AJ20,"")</f>
        <v>0</v>
      </c>
      <c r="AL20" s="536"/>
      <c r="AM20" s="361">
        <f>IF(AN$74="",V20-AL20,"")</f>
        <v>0</v>
      </c>
      <c r="AN20" s="534" t="s">
        <v>171</v>
      </c>
      <c r="AO20" s="536">
        <f>IF(AN$74="",(R20*AK20)+(U20*AM20),"")</f>
        <v>0</v>
      </c>
      <c r="AP20" s="563"/>
      <c r="AQ20" s="536"/>
      <c r="AR20" s="564">
        <f>IF(AP20&gt;0,AP20*AQ20,0)</f>
        <v>0</v>
      </c>
      <c r="AS20" s="537"/>
      <c r="AT20" s="534"/>
      <c r="AU20" s="564">
        <f>IF(AS20&gt;0,AS20*AT20,0)</f>
        <v>0</v>
      </c>
      <c r="AV20" s="538">
        <f t="shared" si="2" ref="AV20:AV24">AR20+AU20</f>
        <v>0</v>
      </c>
      <c r="AW20" s="562"/>
      <c r="AX20" s="361">
        <f t="shared" si="3" ref="AX20:AX30">IF(BA$74="",AD20-AW20,"")</f>
        <v>0</v>
      </c>
      <c r="AY20" s="536"/>
      <c r="AZ20" s="361">
        <f>IF(BA$74="",AG20-AY20,"")</f>
        <v>0</v>
      </c>
      <c r="BA20" s="534" t="s">
        <v>171</v>
      </c>
      <c r="BB20" s="536">
        <f>IF(BA$74="",(AC20*AX20)+(AF20*AZ20),"")</f>
        <v>0</v>
      </c>
      <c r="BC20" s="567"/>
      <c r="BD20" s="536"/>
      <c r="BE20" s="568">
        <f>IF(BC20&gt;0,BC20*BD20,0)</f>
        <v>0</v>
      </c>
      <c r="BF20" s="537"/>
      <c r="BG20" s="534"/>
      <c r="BH20" s="564">
        <f>IF(BF20&gt;0,BF20*BG20,0)</f>
        <v>0</v>
      </c>
      <c r="BI20" s="538">
        <f t="shared" si="4" ref="BI20:BI24">BE20+BH20</f>
        <v>0</v>
      </c>
      <c r="BJ20" s="562"/>
      <c r="BK20" s="361">
        <f t="shared" si="5" ref="BK20:BK24">IF(BN$74="",AQ20-BJ20,"")</f>
        <v>0</v>
      </c>
      <c r="BL20" s="536"/>
      <c r="BM20" s="361">
        <f>IF(BN$74="",AT20-BL20,"")</f>
        <v>0</v>
      </c>
      <c r="BN20" s="534" t="s">
        <v>171</v>
      </c>
      <c r="BO20" s="536">
        <f>IF(BN$74="",(AP20*BK20)+(AS20*BM20),"")</f>
        <v>0</v>
      </c>
      <c r="BP20" s="567"/>
      <c r="BQ20" s="536"/>
      <c r="BR20" s="568">
        <f>IF(BP20&gt;0,BP20*BQ20,0)</f>
        <v>0</v>
      </c>
      <c r="BS20" s="537"/>
      <c r="BT20" s="534"/>
      <c r="BU20" s="564">
        <f>IF(BS20&gt;0,BS20*BT20,0)</f>
        <v>0</v>
      </c>
      <c r="BV20" s="538">
        <f t="shared" si="6" ref="BV20:BV24">BR20+BU20</f>
        <v>0</v>
      </c>
      <c r="BW20" s="569"/>
      <c r="BX20" s="403">
        <f t="shared" si="7" ref="BX20:BX24">IF(CA$74="",BD20-BW20,"")</f>
        <v>0</v>
      </c>
      <c r="BY20" s="541"/>
      <c r="BZ20" s="403">
        <f>IF(CA$74="",BG20-BY20,"")</f>
        <v>0</v>
      </c>
      <c r="CA20" s="540" t="s">
        <v>171</v>
      </c>
      <c r="CB20" s="541">
        <f>IF(CA$74="",(BC20*BX20)+(BF20*BZ20),"")</f>
        <v>0</v>
      </c>
      <c r="CC20" s="570"/>
      <c r="CD20" s="541"/>
      <c r="CE20" s="571">
        <f>IF(CC20&gt;0,CC20*CD20,0)</f>
        <v>0</v>
      </c>
      <c r="CF20" s="543"/>
      <c r="CG20" s="540"/>
      <c r="CH20" s="572">
        <f>IF(CF20&gt;0,CF20*CG20,0)</f>
        <v>0</v>
      </c>
      <c r="CI20" s="544">
        <f t="shared" si="8" ref="CI20:CI24">CE20+CH20</f>
        <v>0</v>
      </c>
      <c r="CJ20" s="345"/>
      <c r="CK20" s="345"/>
      <c r="CL20" s="345"/>
      <c r="CM20" s="345"/>
      <c r="CN20" s="345"/>
      <c r="CO20" s="345"/>
      <c r="CP20" s="345"/>
      <c r="CQ20" s="345"/>
      <c r="CR20" s="345"/>
      <c r="CS20" s="345"/>
      <c r="CT20" s="345"/>
      <c r="CU20" s="345"/>
      <c r="CV20" s="345"/>
      <c r="CW20" s="345"/>
      <c r="CX20" s="345"/>
    </row>
    <row r="21" spans="1:102" ht="15">
      <c r="A21" s="392"/>
      <c r="B21" s="393"/>
      <c r="C21" s="393"/>
      <c r="D21" s="529"/>
      <c r="E21" s="393"/>
      <c r="F21" s="393"/>
      <c r="G21" s="361"/>
      <c r="H21" s="408">
        <f t="shared" si="9" ref="H21:H72">E21*G21</f>
        <v>0</v>
      </c>
      <c r="I21" s="409"/>
      <c r="J21" s="361"/>
      <c r="K21" s="408">
        <f t="shared" si="10" ref="K21:K72">E21*J21</f>
        <v>0</v>
      </c>
      <c r="L21" s="411"/>
      <c r="M21" s="361">
        <f t="shared" si="11" ref="M21:M72">G21-L21</f>
        <v>0</v>
      </c>
      <c r="N21" s="394" t="s">
        <v>171</v>
      </c>
      <c r="O21" s="422">
        <f t="shared" si="12" ref="O21:O24">IF(N$74="",E21*M21,"")</f>
        <v>0</v>
      </c>
      <c r="P21" s="361"/>
      <c r="Q21" s="408">
        <f t="shared" si="13" ref="Q21:Q30">E21*P21</f>
        <v>0</v>
      </c>
      <c r="R21" s="393"/>
      <c r="S21" s="361"/>
      <c r="T21" s="408">
        <f>IF(R21&gt;0,R21*S21,0)</f>
        <v>0</v>
      </c>
      <c r="U21" s="394"/>
      <c r="V21" s="401"/>
      <c r="W21" s="408">
        <f>IF(U21&gt;0,U21*V21,0)</f>
        <v>0</v>
      </c>
      <c r="X21" s="169">
        <f t="shared" si="14" ref="X21:X24">T21+W21</f>
        <v>0</v>
      </c>
      <c r="Y21" s="562"/>
      <c r="Z21" s="536">
        <f t="shared" si="15" ref="Z21:Z72">J21-Y21</f>
        <v>0</v>
      </c>
      <c r="AA21" s="534" t="s">
        <v>171</v>
      </c>
      <c r="AB21" s="536">
        <f t="shared" si="16" ref="AB21:AB72">IF(AA$74="",E21*Z21,"")</f>
        <v>0</v>
      </c>
      <c r="AC21" s="563"/>
      <c r="AD21" s="536"/>
      <c r="AE21" s="564">
        <f>IF(AC21&gt;0,AC21*AD21,0)</f>
        <v>0</v>
      </c>
      <c r="AF21" s="565"/>
      <c r="AG21" s="566"/>
      <c r="AH21" s="564">
        <f>IF(AF21&gt;0,AF21*AG21,0)</f>
        <v>0</v>
      </c>
      <c r="AI21" s="538">
        <f>AE21+AH21</f>
        <v>0</v>
      </c>
      <c r="AJ21" s="562"/>
      <c r="AK21" s="361">
        <f t="shared" si="17" ref="AK21:AK30">IF(AN$74="",S21-AJ21,"")</f>
        <v>0</v>
      </c>
      <c r="AL21" s="536"/>
      <c r="AM21" s="361">
        <f t="shared" si="18" ref="AM21:AM72">IF(AN$74="",V21-AL21,"")</f>
        <v>0</v>
      </c>
      <c r="AN21" s="534" t="s">
        <v>171</v>
      </c>
      <c r="AO21" s="536">
        <f t="shared" si="19" ref="AO21:AO30">IF(AN$74="",(R21*AK21)+(U21*AM21),"")</f>
        <v>0</v>
      </c>
      <c r="AP21" s="563"/>
      <c r="AQ21" s="536"/>
      <c r="AR21" s="564">
        <f>IF(AP21&gt;0,AP21*AQ21,0)</f>
        <v>0</v>
      </c>
      <c r="AS21" s="537"/>
      <c r="AT21" s="534"/>
      <c r="AU21" s="564">
        <f>IF(AS21&gt;0,AS21*AT21,0)</f>
        <v>0</v>
      </c>
      <c r="AV21" s="538">
        <f>AR21+AU21</f>
        <v>0</v>
      </c>
      <c r="AW21" s="562"/>
      <c r="AX21" s="361">
        <f>IF(BA$74="",AD21-AW21,"")</f>
        <v>0</v>
      </c>
      <c r="AY21" s="536"/>
      <c r="AZ21" s="361">
        <f t="shared" si="20" ref="AZ21:AZ72">IF(BA$74="",AG21-AY21,"")</f>
        <v>0</v>
      </c>
      <c r="BA21" s="534" t="s">
        <v>171</v>
      </c>
      <c r="BB21" s="536">
        <f t="shared" si="21" ref="BB21:BB24">IF(BA$74="",(AC21*AX21)+(AF21*AZ21),"")</f>
        <v>0</v>
      </c>
      <c r="BC21" s="567"/>
      <c r="BD21" s="536"/>
      <c r="BE21" s="568">
        <f>IF(BC21&gt;0,BC21*BD21,0)</f>
        <v>0</v>
      </c>
      <c r="BF21" s="537"/>
      <c r="BG21" s="534"/>
      <c r="BH21" s="564">
        <f>IF(BF21&gt;0,BF21*BG21,0)</f>
        <v>0</v>
      </c>
      <c r="BI21" s="538">
        <f>BE21+BH21</f>
        <v>0</v>
      </c>
      <c r="BJ21" s="562"/>
      <c r="BK21" s="361">
        <f>IF(BN$74="",AQ21-BJ21,"")</f>
        <v>0</v>
      </c>
      <c r="BL21" s="536"/>
      <c r="BM21" s="361">
        <f t="shared" si="22" ref="BM21:BM24">IF(BN$74="",AT21-BL21,"")</f>
        <v>0</v>
      </c>
      <c r="BN21" s="534" t="s">
        <v>171</v>
      </c>
      <c r="BO21" s="536">
        <f t="shared" si="23" ref="BO21:BO24">IF(BN$74="",(AP21*BK21)+(AS21*BM21),"")</f>
        <v>0</v>
      </c>
      <c r="BP21" s="567"/>
      <c r="BQ21" s="536"/>
      <c r="BR21" s="568">
        <f>IF(BP21&gt;0,BP21*BQ21,0)</f>
        <v>0</v>
      </c>
      <c r="BS21" s="537"/>
      <c r="BT21" s="534"/>
      <c r="BU21" s="564">
        <f>IF(BS21&gt;0,BS21*BT21,0)</f>
        <v>0</v>
      </c>
      <c r="BV21" s="538">
        <f>BR21+BU21</f>
        <v>0</v>
      </c>
      <c r="BW21" s="569"/>
      <c r="BX21" s="403">
        <f>IF(CA$74="",BD21-BW21,"")</f>
        <v>0</v>
      </c>
      <c r="BY21" s="541"/>
      <c r="BZ21" s="403">
        <f t="shared" si="24" ref="BZ21:BZ24">IF(CA$74="",BG21-BY21,"")</f>
        <v>0</v>
      </c>
      <c r="CA21" s="540" t="s">
        <v>171</v>
      </c>
      <c r="CB21" s="541">
        <f t="shared" si="25" ref="CB21:CB24">IF(CA$74="",(BC21*BX21)+(BF21*BZ21),"")</f>
        <v>0</v>
      </c>
      <c r="CC21" s="570"/>
      <c r="CD21" s="541"/>
      <c r="CE21" s="571">
        <f>IF(CC21&gt;0,CC21*CD21,0)</f>
        <v>0</v>
      </c>
      <c r="CF21" s="543"/>
      <c r="CG21" s="540"/>
      <c r="CH21" s="572">
        <f>IF(CF21&gt;0,CF21*CG21,0)</f>
        <v>0</v>
      </c>
      <c r="CI21" s="544">
        <f>CE21+CH21</f>
        <v>0</v>
      </c>
      <c r="CJ21" s="345"/>
      <c r="CK21" s="345"/>
      <c r="CL21" s="345"/>
      <c r="CM21" s="345"/>
      <c r="CN21" s="345"/>
      <c r="CO21" s="345"/>
      <c r="CP21" s="345"/>
      <c r="CQ21" s="345"/>
      <c r="CR21" s="345"/>
      <c r="CS21" s="345"/>
      <c r="CT21" s="345"/>
      <c r="CU21" s="345"/>
      <c r="CV21" s="345"/>
      <c r="CW21" s="345"/>
      <c r="CX21" s="345"/>
    </row>
    <row r="22" spans="1:102" ht="15">
      <c r="A22" s="392"/>
      <c r="B22" s="393"/>
      <c r="C22" s="393"/>
      <c r="D22" s="529"/>
      <c r="E22" s="393"/>
      <c r="F22" s="393"/>
      <c r="G22" s="361"/>
      <c r="H22" s="408">
        <f>E22*G22</f>
        <v>0</v>
      </c>
      <c r="I22" s="409"/>
      <c r="J22" s="361"/>
      <c r="K22" s="408">
        <f>E22*J22</f>
        <v>0</v>
      </c>
      <c r="L22" s="411"/>
      <c r="M22" s="361">
        <f>G22-L22</f>
        <v>0</v>
      </c>
      <c r="N22" s="394" t="s">
        <v>171</v>
      </c>
      <c r="O22" s="422">
        <f>IF(N$74="",E22*M22,"")</f>
        <v>0</v>
      </c>
      <c r="P22" s="361"/>
      <c r="Q22" s="408">
        <f>E22*P22</f>
        <v>0</v>
      </c>
      <c r="R22" s="393"/>
      <c r="S22" s="361"/>
      <c r="T22" s="408">
        <f t="shared" si="26" ref="T22:T24">IF(R22&gt;0,R22*S22,0)</f>
        <v>0</v>
      </c>
      <c r="U22" s="394"/>
      <c r="V22" s="401"/>
      <c r="W22" s="408">
        <f t="shared" si="27" ref="W22:W24">IF(U22&gt;0,U22*V22,0)</f>
        <v>0</v>
      </c>
      <c r="X22" s="169">
        <f>T22+W22</f>
        <v>0</v>
      </c>
      <c r="Y22" s="562"/>
      <c r="Z22" s="536">
        <f>J22-Y22</f>
        <v>0</v>
      </c>
      <c r="AA22" s="534" t="s">
        <v>171</v>
      </c>
      <c r="AB22" s="536">
        <f>IF(AA$74="",E22*Z22,"")</f>
        <v>0</v>
      </c>
      <c r="AC22" s="563"/>
      <c r="AD22" s="536"/>
      <c r="AE22" s="564">
        <f t="shared" si="28" ref="AE22:AE24">IF(AC22&gt;0,AC22*AD22,0)</f>
        <v>0</v>
      </c>
      <c r="AF22" s="565"/>
      <c r="AG22" s="566"/>
      <c r="AH22" s="564">
        <f t="shared" si="29" ref="AH22:AH24">IF(AF22&gt;0,AF22*AG22,0)</f>
        <v>0</v>
      </c>
      <c r="AI22" s="538">
        <f>AE22+AH22</f>
        <v>0</v>
      </c>
      <c r="AJ22" s="562"/>
      <c r="AK22" s="361">
        <f>IF(AN$74="",S22-AJ22,"")</f>
        <v>0</v>
      </c>
      <c r="AL22" s="536"/>
      <c r="AM22" s="361">
        <f>IF(AN$74="",V22-AL22,"")</f>
        <v>0</v>
      </c>
      <c r="AN22" s="534" t="s">
        <v>171</v>
      </c>
      <c r="AO22" s="536">
        <f>IF(AN$74="",(R22*AK22)+(U22*AM22),"")</f>
        <v>0</v>
      </c>
      <c r="AP22" s="563"/>
      <c r="AQ22" s="536"/>
      <c r="AR22" s="564">
        <f t="shared" si="30" ref="AR22:AR24">IF(AP22&gt;0,AP22*AQ22,0)</f>
        <v>0</v>
      </c>
      <c r="AS22" s="537"/>
      <c r="AT22" s="534"/>
      <c r="AU22" s="564">
        <f t="shared" si="31" ref="AU22:AU24">IF(AS22&gt;0,AS22*AT22,0)</f>
        <v>0</v>
      </c>
      <c r="AV22" s="538">
        <f>AR22+AU22</f>
        <v>0</v>
      </c>
      <c r="AW22" s="562"/>
      <c r="AX22" s="361">
        <f>IF(BA$74="",AD22-AW22,"")</f>
        <v>0</v>
      </c>
      <c r="AY22" s="536"/>
      <c r="AZ22" s="361">
        <f>IF(BA$74="",AG22-AY22,"")</f>
        <v>0</v>
      </c>
      <c r="BA22" s="534" t="s">
        <v>171</v>
      </c>
      <c r="BB22" s="536">
        <f>IF(BA$74="",(AC22*AX22)+(AF22*AZ22),"")</f>
        <v>0</v>
      </c>
      <c r="BC22" s="567"/>
      <c r="BD22" s="536"/>
      <c r="BE22" s="568">
        <f t="shared" si="32" ref="BE22:BE24">IF(BC22&gt;0,BC22*BD22,0)</f>
        <v>0</v>
      </c>
      <c r="BF22" s="537"/>
      <c r="BG22" s="534"/>
      <c r="BH22" s="564">
        <f t="shared" si="33" ref="BH22:BH24">IF(BF22&gt;0,BF22*BG22,0)</f>
        <v>0</v>
      </c>
      <c r="BI22" s="538">
        <f>BE22+BH22</f>
        <v>0</v>
      </c>
      <c r="BJ22" s="562"/>
      <c r="BK22" s="361">
        <f>IF(BN$74="",AQ22-BJ22,"")</f>
        <v>0</v>
      </c>
      <c r="BL22" s="536"/>
      <c r="BM22" s="361">
        <f>IF(BN$74="",AT22-BL22,"")</f>
        <v>0</v>
      </c>
      <c r="BN22" s="534" t="s">
        <v>171</v>
      </c>
      <c r="BO22" s="536">
        <f>IF(BN$74="",(AP22*BK22)+(AS22*BM22),"")</f>
        <v>0</v>
      </c>
      <c r="BP22" s="567"/>
      <c r="BQ22" s="536"/>
      <c r="BR22" s="568">
        <f t="shared" si="34" ref="BR22:BR24">IF(BP22&gt;0,BP22*BQ22,0)</f>
        <v>0</v>
      </c>
      <c r="BS22" s="537"/>
      <c r="BT22" s="534"/>
      <c r="BU22" s="564">
        <f t="shared" si="35" ref="BU22:BU24">IF(BS22&gt;0,BS22*BT22,0)</f>
        <v>0</v>
      </c>
      <c r="BV22" s="538">
        <f>BR22+BU22</f>
        <v>0</v>
      </c>
      <c r="BW22" s="569"/>
      <c r="BX22" s="403">
        <f>IF(CA$74="",BD22-BW22,"")</f>
        <v>0</v>
      </c>
      <c r="BY22" s="541"/>
      <c r="BZ22" s="403">
        <f>IF(CA$74="",BG22-BY22,"")</f>
        <v>0</v>
      </c>
      <c r="CA22" s="540" t="s">
        <v>171</v>
      </c>
      <c r="CB22" s="541">
        <f>IF(CA$74="",(BC22*BX22)+(BF22*BZ22),"")</f>
        <v>0</v>
      </c>
      <c r="CC22" s="570"/>
      <c r="CD22" s="541"/>
      <c r="CE22" s="571">
        <f t="shared" si="36" ref="CE22:CE24">IF(CC22&gt;0,CC22*CD22,0)</f>
        <v>0</v>
      </c>
      <c r="CF22" s="543"/>
      <c r="CG22" s="540"/>
      <c r="CH22" s="572">
        <f t="shared" si="37" ref="CH22:CH24">IF(CF22&gt;0,CF22*CG22,0)</f>
        <v>0</v>
      </c>
      <c r="CI22" s="544">
        <f>CE22+CH22</f>
        <v>0</v>
      </c>
      <c r="CJ22" s="345"/>
      <c r="CK22" s="345"/>
      <c r="CL22" s="345"/>
      <c r="CM22" s="345"/>
      <c r="CN22" s="345"/>
      <c r="CO22" s="345"/>
      <c r="CP22" s="345"/>
      <c r="CQ22" s="345"/>
      <c r="CR22" s="345"/>
      <c r="CS22" s="345"/>
      <c r="CT22" s="345"/>
      <c r="CU22" s="345"/>
      <c r="CV22" s="345"/>
      <c r="CW22" s="345"/>
      <c r="CX22" s="345"/>
    </row>
    <row r="23" spans="1:102" ht="15">
      <c r="A23" s="392"/>
      <c r="B23" s="393"/>
      <c r="C23" s="393"/>
      <c r="D23" s="529"/>
      <c r="E23" s="393"/>
      <c r="F23" s="393"/>
      <c r="G23" s="361"/>
      <c r="H23" s="408">
        <f>E23*G23</f>
        <v>0</v>
      </c>
      <c r="I23" s="409"/>
      <c r="J23" s="361"/>
      <c r="K23" s="408">
        <f>E23*J23</f>
        <v>0</v>
      </c>
      <c r="L23" s="411"/>
      <c r="M23" s="361">
        <f>G23-L23</f>
        <v>0</v>
      </c>
      <c r="N23" s="394" t="s">
        <v>171</v>
      </c>
      <c r="O23" s="422">
        <f>IF(N$74="",E23*M23,"")</f>
        <v>0</v>
      </c>
      <c r="P23" s="361"/>
      <c r="Q23" s="408">
        <f>E23*P23</f>
        <v>0</v>
      </c>
      <c r="R23" s="393"/>
      <c r="S23" s="361"/>
      <c r="T23" s="408">
        <f>IF(R23&gt;0,R23*S23,0)</f>
        <v>0</v>
      </c>
      <c r="U23" s="394"/>
      <c r="V23" s="401"/>
      <c r="W23" s="408">
        <f>IF(U23&gt;0,U23*V23,0)</f>
        <v>0</v>
      </c>
      <c r="X23" s="169">
        <f>T23+W23</f>
        <v>0</v>
      </c>
      <c r="Y23" s="562"/>
      <c r="Z23" s="536">
        <f>J23-Y23</f>
        <v>0</v>
      </c>
      <c r="AA23" s="534" t="s">
        <v>171</v>
      </c>
      <c r="AB23" s="536">
        <f>IF(AA$74="",E23*Z23,"")</f>
        <v>0</v>
      </c>
      <c r="AC23" s="563"/>
      <c r="AD23" s="536"/>
      <c r="AE23" s="564">
        <f>IF(AC23&gt;0,AC23*AD23,0)</f>
        <v>0</v>
      </c>
      <c r="AF23" s="565"/>
      <c r="AG23" s="566"/>
      <c r="AH23" s="564">
        <f>IF(AF23&gt;0,AF23*AG23,0)</f>
        <v>0</v>
      </c>
      <c r="AI23" s="538">
        <f>AE23+AH23</f>
        <v>0</v>
      </c>
      <c r="AJ23" s="562"/>
      <c r="AK23" s="361">
        <f>IF(AN$74="",S23-AJ23,"")</f>
        <v>0</v>
      </c>
      <c r="AL23" s="536"/>
      <c r="AM23" s="361">
        <f>IF(AN$74="",V23-AL23,"")</f>
        <v>0</v>
      </c>
      <c r="AN23" s="534" t="s">
        <v>171</v>
      </c>
      <c r="AO23" s="536">
        <f>IF(AN$74="",(R23*AK23)+(U23*AM23),"")</f>
        <v>0</v>
      </c>
      <c r="AP23" s="563"/>
      <c r="AQ23" s="536"/>
      <c r="AR23" s="564">
        <f>IF(AP23&gt;0,AP23*AQ23,0)</f>
        <v>0</v>
      </c>
      <c r="AS23" s="537"/>
      <c r="AT23" s="534"/>
      <c r="AU23" s="564">
        <f>IF(AS23&gt;0,AS23*AT23,0)</f>
        <v>0</v>
      </c>
      <c r="AV23" s="538">
        <f>AR23+AU23</f>
        <v>0</v>
      </c>
      <c r="AW23" s="562"/>
      <c r="AX23" s="361">
        <f>IF(BA$74="",AD23-AW23,"")</f>
        <v>0</v>
      </c>
      <c r="AY23" s="536"/>
      <c r="AZ23" s="361">
        <f>IF(BA$74="",AG23-AY23,"")</f>
        <v>0</v>
      </c>
      <c r="BA23" s="534" t="s">
        <v>171</v>
      </c>
      <c r="BB23" s="536">
        <f>IF(BA$74="",(AC23*AX23)+(AF23*AZ23),"")</f>
        <v>0</v>
      </c>
      <c r="BC23" s="567"/>
      <c r="BD23" s="536"/>
      <c r="BE23" s="568">
        <f>IF(BC23&gt;0,BC23*BD23,0)</f>
        <v>0</v>
      </c>
      <c r="BF23" s="537"/>
      <c r="BG23" s="534"/>
      <c r="BH23" s="564">
        <f>IF(BF23&gt;0,BF23*BG23,0)</f>
        <v>0</v>
      </c>
      <c r="BI23" s="538">
        <f>BE23+BH23</f>
        <v>0</v>
      </c>
      <c r="BJ23" s="562"/>
      <c r="BK23" s="361">
        <f>IF(BN$74="",AQ23-BJ23,"")</f>
        <v>0</v>
      </c>
      <c r="BL23" s="536"/>
      <c r="BM23" s="361">
        <f>IF(BN$74="",AT23-BL23,"")</f>
        <v>0</v>
      </c>
      <c r="BN23" s="534" t="s">
        <v>171</v>
      </c>
      <c r="BO23" s="536">
        <f>IF(BN$74="",(AP23*BK23)+(AS23*BM23),"")</f>
        <v>0</v>
      </c>
      <c r="BP23" s="567"/>
      <c r="BQ23" s="536"/>
      <c r="BR23" s="568">
        <f>IF(BP23&gt;0,BP23*BQ23,0)</f>
        <v>0</v>
      </c>
      <c r="BS23" s="537"/>
      <c r="BT23" s="534"/>
      <c r="BU23" s="564">
        <f>IF(BS23&gt;0,BS23*BT23,0)</f>
        <v>0</v>
      </c>
      <c r="BV23" s="538">
        <f>BR23+BU23</f>
        <v>0</v>
      </c>
      <c r="BW23" s="569"/>
      <c r="BX23" s="403">
        <f>IF(CA$74="",BD23-BW23,"")</f>
        <v>0</v>
      </c>
      <c r="BY23" s="541"/>
      <c r="BZ23" s="403">
        <f>IF(CA$74="",BG23-BY23,"")</f>
        <v>0</v>
      </c>
      <c r="CA23" s="540" t="s">
        <v>171</v>
      </c>
      <c r="CB23" s="541">
        <f>IF(CA$74="",(BC23*BX23)+(BF23*BZ23),"")</f>
        <v>0</v>
      </c>
      <c r="CC23" s="570"/>
      <c r="CD23" s="541"/>
      <c r="CE23" s="571">
        <f>IF(CC23&gt;0,CC23*CD23,0)</f>
        <v>0</v>
      </c>
      <c r="CF23" s="543"/>
      <c r="CG23" s="540"/>
      <c r="CH23" s="572">
        <f>IF(CF23&gt;0,CF23*CG23,0)</f>
        <v>0</v>
      </c>
      <c r="CI23" s="544">
        <f>CE23+CH23</f>
        <v>0</v>
      </c>
      <c r="CJ23" s="345"/>
      <c r="CK23" s="345"/>
      <c r="CL23" s="345"/>
      <c r="CM23" s="345"/>
      <c r="CN23" s="345"/>
      <c r="CO23" s="345"/>
      <c r="CP23" s="345"/>
      <c r="CQ23" s="345"/>
      <c r="CR23" s="345"/>
      <c r="CS23" s="345"/>
      <c r="CT23" s="345"/>
      <c r="CU23" s="345"/>
      <c r="CV23" s="345"/>
      <c r="CW23" s="345"/>
      <c r="CX23" s="345"/>
    </row>
    <row r="24" spans="1:102" ht="15">
      <c r="A24" s="392"/>
      <c r="B24" s="393"/>
      <c r="C24" s="393"/>
      <c r="D24" s="529"/>
      <c r="E24" s="393"/>
      <c r="F24" s="393"/>
      <c r="G24" s="361"/>
      <c r="H24" s="408">
        <f>E24*G24</f>
        <v>0</v>
      </c>
      <c r="I24" s="409"/>
      <c r="J24" s="361"/>
      <c r="K24" s="408">
        <f>E24*J24</f>
        <v>0</v>
      </c>
      <c r="L24" s="411"/>
      <c r="M24" s="361">
        <f>G24-L24</f>
        <v>0</v>
      </c>
      <c r="N24" s="394" t="s">
        <v>171</v>
      </c>
      <c r="O24" s="422">
        <f>IF(N$74="",E24*M24,"")</f>
        <v>0</v>
      </c>
      <c r="P24" s="361"/>
      <c r="Q24" s="408">
        <f>E24*P24</f>
        <v>0</v>
      </c>
      <c r="R24" s="393"/>
      <c r="S24" s="361"/>
      <c r="T24" s="361">
        <f>IF(R24&gt;0,R24*S24,0)</f>
        <v>0</v>
      </c>
      <c r="U24" s="394"/>
      <c r="V24" s="401"/>
      <c r="W24" s="361">
        <f>IF(U24&gt;0,U24*V24,0)</f>
        <v>0</v>
      </c>
      <c r="X24" s="169">
        <f>T24+W24</f>
        <v>0</v>
      </c>
      <c r="Y24" s="562"/>
      <c r="Z24" s="536">
        <f>J24-Y24</f>
        <v>0</v>
      </c>
      <c r="AA24" s="534" t="s">
        <v>171</v>
      </c>
      <c r="AB24" s="536">
        <f>IF(AA$74="",E24*Z24,"")</f>
        <v>0</v>
      </c>
      <c r="AC24" s="563"/>
      <c r="AD24" s="536"/>
      <c r="AE24" s="536">
        <f>IF(AC24&gt;0,AC24*AD24,0)</f>
        <v>0</v>
      </c>
      <c r="AF24" s="565"/>
      <c r="AG24" s="566"/>
      <c r="AH24" s="536">
        <f>IF(AF24&gt;0,AF24*AG24,0)</f>
        <v>0</v>
      </c>
      <c r="AI24" s="538">
        <f>AE24+AH24</f>
        <v>0</v>
      </c>
      <c r="AJ24" s="562"/>
      <c r="AK24" s="361">
        <f>IF(AN$74="",S24-AJ24,"")</f>
        <v>0</v>
      </c>
      <c r="AL24" s="536"/>
      <c r="AM24" s="361">
        <f>IF(AN$74="",V24-AL24,"")</f>
        <v>0</v>
      </c>
      <c r="AN24" s="534" t="s">
        <v>171</v>
      </c>
      <c r="AO24" s="536">
        <f>IF(AN$74="",(R24*AK24)+(U24*AM24),"")</f>
        <v>0</v>
      </c>
      <c r="AP24" s="563"/>
      <c r="AQ24" s="536"/>
      <c r="AR24" s="536">
        <f>IF(AP24&gt;0,AP24*AQ24,0)</f>
        <v>0</v>
      </c>
      <c r="AS24" s="537"/>
      <c r="AT24" s="534"/>
      <c r="AU24" s="536">
        <f>IF(AS24&gt;0,AS24*AT24,0)</f>
        <v>0</v>
      </c>
      <c r="AV24" s="538">
        <f>AR24+AU24</f>
        <v>0</v>
      </c>
      <c r="AW24" s="562"/>
      <c r="AX24" s="361">
        <f>IF(BA$74="",AD24-AW24,"")</f>
        <v>0</v>
      </c>
      <c r="AY24" s="536"/>
      <c r="AZ24" s="361">
        <f>IF(BA$74="",AG24-AY24,"")</f>
        <v>0</v>
      </c>
      <c r="BA24" s="534" t="s">
        <v>171</v>
      </c>
      <c r="BB24" s="536">
        <f>IF(BA$74="",(AC24*AX24)+(AF24*AZ24),"")</f>
        <v>0</v>
      </c>
      <c r="BC24" s="567"/>
      <c r="BD24" s="536"/>
      <c r="BE24" s="573">
        <f>IF(BC24&gt;0,BC24*BD24,0)</f>
        <v>0</v>
      </c>
      <c r="BF24" s="537"/>
      <c r="BG24" s="534"/>
      <c r="BH24" s="536">
        <f>IF(BF24&gt;0,BF24*BG24,0)</f>
        <v>0</v>
      </c>
      <c r="BI24" s="538">
        <f>BE24+BH24</f>
        <v>0</v>
      </c>
      <c r="BJ24" s="562"/>
      <c r="BK24" s="361">
        <f>IF(BN$74="",AQ24-BJ24,"")</f>
        <v>0</v>
      </c>
      <c r="BL24" s="536"/>
      <c r="BM24" s="361">
        <f>IF(BN$74="",AT24-BL24,"")</f>
        <v>0</v>
      </c>
      <c r="BN24" s="534" t="s">
        <v>171</v>
      </c>
      <c r="BO24" s="536">
        <f>IF(BN$74="",(AP24*BK24)+(AS24*BM24),"")</f>
        <v>0</v>
      </c>
      <c r="BP24" s="567"/>
      <c r="BQ24" s="536"/>
      <c r="BR24" s="573">
        <f>IF(BP24&gt;0,BP24*BQ24,0)</f>
        <v>0</v>
      </c>
      <c r="BS24" s="537"/>
      <c r="BT24" s="534"/>
      <c r="BU24" s="536">
        <f>IF(BS24&gt;0,BS24*BT24,0)</f>
        <v>0</v>
      </c>
      <c r="BV24" s="538">
        <f>BR24+BU24</f>
        <v>0</v>
      </c>
      <c r="BW24" s="569"/>
      <c r="BX24" s="403">
        <f>IF(CA$74="",BD24-BW24,"")</f>
        <v>0</v>
      </c>
      <c r="BY24" s="541"/>
      <c r="BZ24" s="403">
        <f>IF(CA$74="",BG24-BY24,"")</f>
        <v>0</v>
      </c>
      <c r="CA24" s="540" t="s">
        <v>171</v>
      </c>
      <c r="CB24" s="541">
        <f>IF(CA$74="",(BC24*BX24)+(BF24*BZ24),"")</f>
        <v>0</v>
      </c>
      <c r="CC24" s="570"/>
      <c r="CD24" s="541"/>
      <c r="CE24" s="574">
        <f>IF(CC24&gt;0,CC24*CD24,0)</f>
        <v>0</v>
      </c>
      <c r="CF24" s="543"/>
      <c r="CG24" s="540"/>
      <c r="CH24" s="541">
        <f>IF(CF24&gt;0,CF24*CG24,0)</f>
        <v>0</v>
      </c>
      <c r="CI24" s="544">
        <f>CE24+CH24</f>
        <v>0</v>
      </c>
      <c r="CJ24" s="345"/>
      <c r="CK24" s="345"/>
      <c r="CL24" s="345"/>
      <c r="CM24" s="345"/>
      <c r="CN24" s="345"/>
      <c r="CO24" s="345"/>
      <c r="CP24" s="345"/>
      <c r="CQ24" s="345"/>
      <c r="CR24" s="345"/>
      <c r="CS24" s="345"/>
      <c r="CT24" s="345"/>
      <c r="CU24" s="345"/>
      <c r="CV24" s="345"/>
      <c r="CW24" s="345"/>
      <c r="CX24" s="345"/>
    </row>
    <row r="25" spans="1:102" ht="15">
      <c r="A25" s="545"/>
      <c r="B25" s="436"/>
      <c r="C25" s="25" t="s">
        <v>10</v>
      </c>
      <c r="D25" s="575"/>
      <c r="E25" s="436"/>
      <c r="F25" s="436"/>
      <c r="G25" s="353"/>
      <c r="H25" s="546"/>
      <c r="I25" s="547"/>
      <c r="J25" s="353"/>
      <c r="K25" s="546"/>
      <c r="L25" s="435"/>
      <c r="M25" s="353"/>
      <c r="N25" s="436"/>
      <c r="O25" s="437"/>
      <c r="P25" s="353"/>
      <c r="Q25" s="408">
        <f>E25*P25</f>
        <v>0</v>
      </c>
      <c r="R25" s="436"/>
      <c r="S25" s="353"/>
      <c r="T25" s="546"/>
      <c r="U25" s="436"/>
      <c r="V25" s="353"/>
      <c r="W25" s="546"/>
      <c r="X25" s="354"/>
      <c r="Y25" s="549"/>
      <c r="Z25" s="536"/>
      <c r="AA25" s="550"/>
      <c r="AB25" s="536"/>
      <c r="AC25" s="551"/>
      <c r="AD25" s="550"/>
      <c r="AE25" s="552"/>
      <c r="AF25" s="576"/>
      <c r="AG25" s="577"/>
      <c r="AH25" s="552"/>
      <c r="AI25" s="554"/>
      <c r="AJ25" s="549"/>
      <c r="AK25" s="536"/>
      <c r="AL25" s="550"/>
      <c r="AM25" s="550"/>
      <c r="AN25" s="550"/>
      <c r="AO25" s="536"/>
      <c r="AP25" s="551"/>
      <c r="AQ25" s="550"/>
      <c r="AR25" s="552"/>
      <c r="AS25" s="551"/>
      <c r="AT25" s="550"/>
      <c r="AU25" s="552"/>
      <c r="AV25" s="554"/>
      <c r="AW25" s="549"/>
      <c r="AX25" s="536"/>
      <c r="AY25" s="550"/>
      <c r="AZ25" s="550"/>
      <c r="BA25" s="550"/>
      <c r="BB25" s="536"/>
      <c r="BC25" s="578"/>
      <c r="BD25" s="550"/>
      <c r="BE25" s="579"/>
      <c r="BF25" s="551"/>
      <c r="BG25" s="550"/>
      <c r="BH25" s="552"/>
      <c r="BI25" s="554"/>
      <c r="BJ25" s="549"/>
      <c r="BK25" s="536"/>
      <c r="BL25" s="550"/>
      <c r="BM25" s="550"/>
      <c r="BN25" s="550"/>
      <c r="BO25" s="536"/>
      <c r="BP25" s="578"/>
      <c r="BQ25" s="550"/>
      <c r="BR25" s="579"/>
      <c r="BS25" s="551"/>
      <c r="BT25" s="550"/>
      <c r="BU25" s="552"/>
      <c r="BV25" s="554"/>
      <c r="BW25" s="556"/>
      <c r="BX25" s="541"/>
      <c r="BY25" s="557"/>
      <c r="BZ25" s="557"/>
      <c r="CA25" s="557"/>
      <c r="CB25" s="541"/>
      <c r="CC25" s="580"/>
      <c r="CD25" s="557"/>
      <c r="CE25" s="581"/>
      <c r="CF25" s="582"/>
      <c r="CG25" s="557"/>
      <c r="CH25" s="559"/>
      <c r="CI25" s="561"/>
      <c r="CJ25" s="345"/>
      <c r="CK25" s="345"/>
      <c r="CL25" s="345"/>
      <c r="CM25" s="345"/>
      <c r="CN25" s="345"/>
      <c r="CO25" s="345"/>
      <c r="CP25" s="345"/>
      <c r="CQ25" s="345"/>
      <c r="CR25" s="345"/>
      <c r="CS25" s="345"/>
      <c r="CT25" s="345"/>
      <c r="CU25" s="345"/>
      <c r="CV25" s="345"/>
      <c r="CW25" s="345"/>
      <c r="CX25" s="345"/>
    </row>
    <row r="26" spans="1:102" ht="15">
      <c r="A26" s="392"/>
      <c r="B26" s="393"/>
      <c r="C26" s="393"/>
      <c r="D26" s="529"/>
      <c r="E26" s="393"/>
      <c r="F26" s="393"/>
      <c r="G26" s="361"/>
      <c r="H26" s="408">
        <f>E26*G26</f>
        <v>0</v>
      </c>
      <c r="I26" s="409"/>
      <c r="J26" s="361"/>
      <c r="K26" s="408">
        <f>E26*J26</f>
        <v>0</v>
      </c>
      <c r="L26" s="411"/>
      <c r="M26" s="361">
        <f>G26-L26</f>
        <v>0</v>
      </c>
      <c r="N26" s="394" t="s">
        <v>171</v>
      </c>
      <c r="O26" s="422">
        <f>IF(N$74="",E26*M26,"")</f>
        <v>0</v>
      </c>
      <c r="P26" s="361"/>
      <c r="Q26" s="408">
        <f>E26*P26</f>
        <v>0</v>
      </c>
      <c r="R26" s="393"/>
      <c r="S26" s="361"/>
      <c r="T26" s="408">
        <f>IF(R26&gt;0,R26*S26,0)</f>
        <v>0</v>
      </c>
      <c r="U26" s="394"/>
      <c r="V26" s="401"/>
      <c r="W26" s="408">
        <f>IF(U26&gt;0,U26*V26,0)</f>
        <v>0</v>
      </c>
      <c r="X26" s="169">
        <f t="shared" si="38" ref="X26:X30">T26+W26</f>
        <v>0</v>
      </c>
      <c r="Y26" s="562"/>
      <c r="Z26" s="536">
        <f>J26-Y26</f>
        <v>0</v>
      </c>
      <c r="AA26" s="534" t="s">
        <v>171</v>
      </c>
      <c r="AB26" s="536">
        <f>IF(AA$74="",E26*Z26,"")</f>
        <v>0</v>
      </c>
      <c r="AC26" s="563"/>
      <c r="AD26" s="536"/>
      <c r="AE26" s="564">
        <f>IF(AC26&gt;0,AC26*AD26,0)</f>
        <v>0</v>
      </c>
      <c r="AF26" s="565"/>
      <c r="AG26" s="566"/>
      <c r="AH26" s="564">
        <f>IF(AF26&gt;0,AF26*AG26,0)</f>
        <v>0</v>
      </c>
      <c r="AI26" s="538">
        <f t="shared" si="39" ref="AI26:AI30">AE26+AH26</f>
        <v>0</v>
      </c>
      <c r="AJ26" s="562"/>
      <c r="AK26" s="361">
        <f>IF(AN$74="",S26-AJ26,"")</f>
        <v>0</v>
      </c>
      <c r="AL26" s="536"/>
      <c r="AM26" s="361">
        <f>IF(AN$74="",V26-AL26,"")</f>
        <v>0</v>
      </c>
      <c r="AN26" s="534" t="s">
        <v>171</v>
      </c>
      <c r="AO26" s="536">
        <f>IF(AN$74="",(R26*AK26)+(U26*AM26),"")</f>
        <v>0</v>
      </c>
      <c r="AP26" s="563"/>
      <c r="AQ26" s="536"/>
      <c r="AR26" s="564">
        <f>IF(AP26&gt;0,AP26*AQ26,0)</f>
        <v>0</v>
      </c>
      <c r="AS26" s="537"/>
      <c r="AT26" s="534"/>
      <c r="AU26" s="564">
        <f>IF(AS26&gt;0,AS26*AT26,0)</f>
        <v>0</v>
      </c>
      <c r="AV26" s="538">
        <f t="shared" si="40" ref="AV26:AV30">AR26+AU26</f>
        <v>0</v>
      </c>
      <c r="AW26" s="562"/>
      <c r="AX26" s="361">
        <f>IF(BA$74="",AD26-AW26,"")</f>
        <v>0</v>
      </c>
      <c r="AY26" s="536"/>
      <c r="AZ26" s="361">
        <f>IF(BA$74="",AG26-AY26,"")</f>
        <v>0</v>
      </c>
      <c r="BA26" s="534" t="s">
        <v>171</v>
      </c>
      <c r="BB26" s="536">
        <f>IF(BA$74="",(AC26*AX26)+(AF26*AZ26),"")</f>
        <v>0</v>
      </c>
      <c r="BC26" s="567"/>
      <c r="BD26" s="536"/>
      <c r="BE26" s="568">
        <f>IF(BC26&gt;0,BC26*BD26,0)</f>
        <v>0</v>
      </c>
      <c r="BF26" s="537"/>
      <c r="BG26" s="534"/>
      <c r="BH26" s="564">
        <f>IF(BF26&gt;0,BF26*BG26,0)</f>
        <v>0</v>
      </c>
      <c r="BI26" s="538">
        <f t="shared" si="41" ref="BI26:BI30">BE26+BH26</f>
        <v>0</v>
      </c>
      <c r="BJ26" s="562"/>
      <c r="BK26" s="361">
        <f t="shared" si="42" ref="BK26:BK30">IF(BN$74="",AQ26-BJ26,"")</f>
        <v>0</v>
      </c>
      <c r="BL26" s="536"/>
      <c r="BM26" s="361">
        <f t="shared" si="43" ref="BM26:BM30">IF(BN$74="",AT26-BL26,"")</f>
        <v>0</v>
      </c>
      <c r="BN26" s="534" t="s">
        <v>171</v>
      </c>
      <c r="BO26" s="536">
        <f>IF(BN$74="",(AP26*BK26)+(AS26*BM26),"")</f>
        <v>0</v>
      </c>
      <c r="BP26" s="567"/>
      <c r="BQ26" s="536"/>
      <c r="BR26" s="568">
        <f>IF(BP26&gt;0,BP26*BQ26,0)</f>
        <v>0</v>
      </c>
      <c r="BS26" s="537"/>
      <c r="BT26" s="534"/>
      <c r="BU26" s="564">
        <f>IF(BS26&gt;0,BS26*BT26,0)</f>
        <v>0</v>
      </c>
      <c r="BV26" s="538">
        <f t="shared" si="44" ref="BV26:BV30">BR26+BU26</f>
        <v>0</v>
      </c>
      <c r="BW26" s="569"/>
      <c r="BX26" s="403">
        <f t="shared" si="45" ref="BX26:BX30">IF(CA$74="",BD26-BW26,"")</f>
        <v>0</v>
      </c>
      <c r="BY26" s="541"/>
      <c r="BZ26" s="403">
        <f t="shared" si="46" ref="BZ26:BZ30">IF(CA$74="",BG26-BY26,"")</f>
        <v>0</v>
      </c>
      <c r="CA26" s="540" t="s">
        <v>171</v>
      </c>
      <c r="CB26" s="541">
        <f>IF(CA$74="",(BC26*BX26)+(BF26*BZ26),"")</f>
        <v>0</v>
      </c>
      <c r="CC26" s="570"/>
      <c r="CD26" s="541"/>
      <c r="CE26" s="571">
        <f>IF(CC26&gt;0,CC26*CD26,0)</f>
        <v>0</v>
      </c>
      <c r="CF26" s="543"/>
      <c r="CG26" s="540"/>
      <c r="CH26" s="572">
        <f>IF(CF26&gt;0,CF26*CG26,0)</f>
        <v>0</v>
      </c>
      <c r="CI26" s="544">
        <f t="shared" si="47" ref="CI26:CI30">CE26+CH26</f>
        <v>0</v>
      </c>
      <c r="CJ26" s="345"/>
      <c r="CK26" s="345"/>
      <c r="CL26" s="345"/>
      <c r="CM26" s="345"/>
      <c r="CN26" s="345"/>
      <c r="CO26" s="345"/>
      <c r="CP26" s="345"/>
      <c r="CQ26" s="345"/>
      <c r="CR26" s="345"/>
      <c r="CS26" s="345"/>
      <c r="CT26" s="345"/>
      <c r="CU26" s="345"/>
      <c r="CV26" s="345"/>
      <c r="CW26" s="345"/>
      <c r="CX26" s="345"/>
    </row>
    <row r="27" spans="1:102" ht="15">
      <c r="A27" s="392"/>
      <c r="B27" s="393"/>
      <c r="C27" s="393"/>
      <c r="D27" s="529"/>
      <c r="E27" s="393"/>
      <c r="F27" s="393"/>
      <c r="G27" s="361"/>
      <c r="H27" s="408">
        <f>E27*G27</f>
        <v>0</v>
      </c>
      <c r="I27" s="409"/>
      <c r="J27" s="361"/>
      <c r="K27" s="408">
        <f>E27*J27</f>
        <v>0</v>
      </c>
      <c r="L27" s="411"/>
      <c r="M27" s="361">
        <f>G27-L27</f>
        <v>0</v>
      </c>
      <c r="N27" s="394" t="s">
        <v>171</v>
      </c>
      <c r="O27" s="422">
        <f t="shared" si="48" ref="O27:O30">IF(N$74="",E27*M27,"")</f>
        <v>0</v>
      </c>
      <c r="P27" s="361"/>
      <c r="Q27" s="408">
        <f>E27*P27</f>
        <v>0</v>
      </c>
      <c r="R27" s="393"/>
      <c r="S27" s="361"/>
      <c r="T27" s="408">
        <f>IF(R27&gt;0,R27*S27,0)</f>
        <v>0</v>
      </c>
      <c r="U27" s="394"/>
      <c r="V27" s="401"/>
      <c r="W27" s="408">
        <f>IF(U27&gt;0,U27*V27,0)</f>
        <v>0</v>
      </c>
      <c r="X27" s="169">
        <f>T27+W27</f>
        <v>0</v>
      </c>
      <c r="Y27" s="562"/>
      <c r="Z27" s="536">
        <f>J27-Y27</f>
        <v>0</v>
      </c>
      <c r="AA27" s="534" t="s">
        <v>171</v>
      </c>
      <c r="AB27" s="536">
        <f>IF(AA$74="",E27*Z27,"")</f>
        <v>0</v>
      </c>
      <c r="AC27" s="563"/>
      <c r="AD27" s="536"/>
      <c r="AE27" s="564">
        <f>IF(AC27&gt;0,AC27*AD27,0)</f>
        <v>0</v>
      </c>
      <c r="AF27" s="565"/>
      <c r="AG27" s="566"/>
      <c r="AH27" s="564">
        <f>IF(AF27&gt;0,AF27*AG27,0)</f>
        <v>0</v>
      </c>
      <c r="AI27" s="538">
        <f>AE27+AH27</f>
        <v>0</v>
      </c>
      <c r="AJ27" s="562"/>
      <c r="AK27" s="361">
        <f>IF(AN$74="",S27-AJ27,"")</f>
        <v>0</v>
      </c>
      <c r="AL27" s="536"/>
      <c r="AM27" s="361">
        <f>IF(AN$74="",V27-AL27,"")</f>
        <v>0</v>
      </c>
      <c r="AN27" s="534" t="s">
        <v>171</v>
      </c>
      <c r="AO27" s="536">
        <f>IF(AN$74="",(R27*AK27)+(U27*AM27),"")</f>
        <v>0</v>
      </c>
      <c r="AP27" s="563"/>
      <c r="AQ27" s="536"/>
      <c r="AR27" s="564">
        <f>IF(AP27&gt;0,AP27*AQ27,0)</f>
        <v>0</v>
      </c>
      <c r="AS27" s="537"/>
      <c r="AT27" s="534"/>
      <c r="AU27" s="564">
        <f>IF(AS27&gt;0,AS27*AT27,0)</f>
        <v>0</v>
      </c>
      <c r="AV27" s="538">
        <f>AR27+AU27</f>
        <v>0</v>
      </c>
      <c r="AW27" s="562"/>
      <c r="AX27" s="361">
        <f>IF(BA$74="",AD27-AW27,"")</f>
        <v>0</v>
      </c>
      <c r="AY27" s="536"/>
      <c r="AZ27" s="361">
        <f>IF(BA$74="",AG27-AY27,"")</f>
        <v>0</v>
      </c>
      <c r="BA27" s="534" t="s">
        <v>171</v>
      </c>
      <c r="BB27" s="536">
        <f t="shared" si="49" ref="BB27:BB30">IF(BA$74="",(AC27*AX27)+(AF27*AZ27),"")</f>
        <v>0</v>
      </c>
      <c r="BC27" s="567"/>
      <c r="BD27" s="536"/>
      <c r="BE27" s="568">
        <f>IF(BC27&gt;0,BC27*BD27,0)</f>
        <v>0</v>
      </c>
      <c r="BF27" s="537"/>
      <c r="BG27" s="534"/>
      <c r="BH27" s="564">
        <f>IF(BF27&gt;0,BF27*BG27,0)</f>
        <v>0</v>
      </c>
      <c r="BI27" s="538">
        <f>BE27+BH27</f>
        <v>0</v>
      </c>
      <c r="BJ27" s="562"/>
      <c r="BK27" s="361">
        <f>IF(BN$74="",AQ27-BJ27,"")</f>
        <v>0</v>
      </c>
      <c r="BL27" s="536"/>
      <c r="BM27" s="361">
        <f>IF(BN$74="",AT27-BL27,"")</f>
        <v>0</v>
      </c>
      <c r="BN27" s="534" t="s">
        <v>171</v>
      </c>
      <c r="BO27" s="536">
        <f t="shared" si="50" ref="BO27:BO30">IF(BN$74="",(AP27*BK27)+(AS27*BM27),"")</f>
        <v>0</v>
      </c>
      <c r="BP27" s="567"/>
      <c r="BQ27" s="536"/>
      <c r="BR27" s="568">
        <f>IF(BP27&gt;0,BP27*BQ27,0)</f>
        <v>0</v>
      </c>
      <c r="BS27" s="537"/>
      <c r="BT27" s="534"/>
      <c r="BU27" s="564">
        <f>IF(BS27&gt;0,BS27*BT27,0)</f>
        <v>0</v>
      </c>
      <c r="BV27" s="538">
        <f>BR27+BU27</f>
        <v>0</v>
      </c>
      <c r="BW27" s="569"/>
      <c r="BX27" s="403">
        <f>IF(CA$74="",BD27-BW27,"")</f>
        <v>0</v>
      </c>
      <c r="BY27" s="541"/>
      <c r="BZ27" s="403">
        <f>IF(CA$74="",BG27-BY27,"")</f>
        <v>0</v>
      </c>
      <c r="CA27" s="540" t="s">
        <v>171</v>
      </c>
      <c r="CB27" s="541">
        <f t="shared" si="51" ref="CB27:CB30">IF(CA$74="",(BC27*BX27)+(BF27*BZ27),"")</f>
        <v>0</v>
      </c>
      <c r="CC27" s="570"/>
      <c r="CD27" s="541"/>
      <c r="CE27" s="571">
        <f>IF(CC27&gt;0,CC27*CD27,0)</f>
        <v>0</v>
      </c>
      <c r="CF27" s="543"/>
      <c r="CG27" s="540"/>
      <c r="CH27" s="572">
        <f>IF(CF27&gt;0,CF27*CG27,0)</f>
        <v>0</v>
      </c>
      <c r="CI27" s="544">
        <f>CE27+CH27</f>
        <v>0</v>
      </c>
      <c r="CJ27" s="345"/>
      <c r="CK27" s="345"/>
      <c r="CL27" s="345"/>
      <c r="CM27" s="345"/>
      <c r="CN27" s="345"/>
      <c r="CO27" s="345"/>
      <c r="CP27" s="345"/>
      <c r="CQ27" s="345"/>
      <c r="CR27" s="345"/>
      <c r="CS27" s="345"/>
      <c r="CT27" s="345"/>
      <c r="CU27" s="345"/>
      <c r="CV27" s="345"/>
      <c r="CW27" s="345"/>
      <c r="CX27" s="345"/>
    </row>
    <row r="28" spans="1:102" ht="15">
      <c r="A28" s="392"/>
      <c r="B28" s="393"/>
      <c r="C28" s="393"/>
      <c r="D28" s="529"/>
      <c r="E28" s="393"/>
      <c r="F28" s="393"/>
      <c r="G28" s="361"/>
      <c r="H28" s="408">
        <f>E28*G28</f>
        <v>0</v>
      </c>
      <c r="I28" s="409"/>
      <c r="J28" s="361"/>
      <c r="K28" s="408">
        <f>E28*J28</f>
        <v>0</v>
      </c>
      <c r="L28" s="411"/>
      <c r="M28" s="361">
        <f>G28-L28</f>
        <v>0</v>
      </c>
      <c r="N28" s="394" t="s">
        <v>171</v>
      </c>
      <c r="O28" s="422">
        <f>IF(N$74="",E28*M28,"")</f>
        <v>0</v>
      </c>
      <c r="P28" s="361"/>
      <c r="Q28" s="408">
        <f>E28*P28</f>
        <v>0</v>
      </c>
      <c r="R28" s="393"/>
      <c r="S28" s="361"/>
      <c r="T28" s="408">
        <f t="shared" si="52" ref="T28:T30">IF(R28&gt;0,R28*S28,0)</f>
        <v>0</v>
      </c>
      <c r="U28" s="394"/>
      <c r="V28" s="401"/>
      <c r="W28" s="408">
        <f t="shared" si="53" ref="W28:W30">IF(U28&gt;0,U28*V28,0)</f>
        <v>0</v>
      </c>
      <c r="X28" s="169">
        <f>T28+W28</f>
        <v>0</v>
      </c>
      <c r="Y28" s="562"/>
      <c r="Z28" s="536">
        <f>J28-Y28</f>
        <v>0</v>
      </c>
      <c r="AA28" s="534" t="s">
        <v>171</v>
      </c>
      <c r="AB28" s="536">
        <f>IF(AA$74="",E28*Z28,"")</f>
        <v>0</v>
      </c>
      <c r="AC28" s="563"/>
      <c r="AD28" s="536"/>
      <c r="AE28" s="564">
        <f t="shared" si="54" ref="AE28:AE30">IF(AC28&gt;0,AC28*AD28,0)</f>
        <v>0</v>
      </c>
      <c r="AF28" s="565"/>
      <c r="AG28" s="566"/>
      <c r="AH28" s="564">
        <f t="shared" si="55" ref="AH28:AH30">IF(AF28&gt;0,AF28*AG28,0)</f>
        <v>0</v>
      </c>
      <c r="AI28" s="538">
        <f>AE28+AH28</f>
        <v>0</v>
      </c>
      <c r="AJ28" s="562"/>
      <c r="AK28" s="361">
        <f>IF(AN$74="",S28-AJ28,"")</f>
        <v>0</v>
      </c>
      <c r="AL28" s="536"/>
      <c r="AM28" s="361">
        <f>IF(AN$74="",V28-AL28,"")</f>
        <v>0</v>
      </c>
      <c r="AN28" s="534" t="s">
        <v>171</v>
      </c>
      <c r="AO28" s="536">
        <f>IF(AN$74="",(R28*AK28)+(U28*AM28),"")</f>
        <v>0</v>
      </c>
      <c r="AP28" s="563"/>
      <c r="AQ28" s="536"/>
      <c r="AR28" s="564">
        <f t="shared" si="56" ref="AR28:AR30">IF(AP28&gt;0,AP28*AQ28,0)</f>
        <v>0</v>
      </c>
      <c r="AS28" s="537"/>
      <c r="AT28" s="534"/>
      <c r="AU28" s="564">
        <f t="shared" si="57" ref="AU28:AU30">IF(AS28&gt;0,AS28*AT28,0)</f>
        <v>0</v>
      </c>
      <c r="AV28" s="538">
        <f>AR28+AU28</f>
        <v>0</v>
      </c>
      <c r="AW28" s="562"/>
      <c r="AX28" s="361">
        <f>IF(BA$74="",AD28-AW28,"")</f>
        <v>0</v>
      </c>
      <c r="AY28" s="536"/>
      <c r="AZ28" s="361">
        <f>IF(BA$74="",AG28-AY28,"")</f>
        <v>0</v>
      </c>
      <c r="BA28" s="534" t="s">
        <v>171</v>
      </c>
      <c r="BB28" s="536">
        <f>IF(BA$74="",(AC28*AX28)+(AF28*AZ28),"")</f>
        <v>0</v>
      </c>
      <c r="BC28" s="567"/>
      <c r="BD28" s="536"/>
      <c r="BE28" s="568">
        <f t="shared" si="58" ref="BE28:BE30">IF(BC28&gt;0,BC28*BD28,0)</f>
        <v>0</v>
      </c>
      <c r="BF28" s="537"/>
      <c r="BG28" s="534"/>
      <c r="BH28" s="564">
        <f t="shared" si="59" ref="BH28:BH30">IF(BF28&gt;0,BF28*BG28,0)</f>
        <v>0</v>
      </c>
      <c r="BI28" s="538">
        <f>BE28+BH28</f>
        <v>0</v>
      </c>
      <c r="BJ28" s="562"/>
      <c r="BK28" s="361">
        <f>IF(BN$74="",AQ28-BJ28,"")</f>
        <v>0</v>
      </c>
      <c r="BL28" s="536"/>
      <c r="BM28" s="361">
        <f>IF(BN$74="",AT28-BL28,"")</f>
        <v>0</v>
      </c>
      <c r="BN28" s="534" t="s">
        <v>171</v>
      </c>
      <c r="BO28" s="536">
        <f>IF(BN$74="",(AP28*BK28)+(AS28*BM28),"")</f>
        <v>0</v>
      </c>
      <c r="BP28" s="567"/>
      <c r="BQ28" s="536"/>
      <c r="BR28" s="568">
        <f t="shared" si="60" ref="BR28:BR30">IF(BP28&gt;0,BP28*BQ28,0)</f>
        <v>0</v>
      </c>
      <c r="BS28" s="537"/>
      <c r="BT28" s="534"/>
      <c r="BU28" s="564">
        <f t="shared" si="61" ref="BU28:BU30">IF(BS28&gt;0,BS28*BT28,0)</f>
        <v>0</v>
      </c>
      <c r="BV28" s="538">
        <f>BR28+BU28</f>
        <v>0</v>
      </c>
      <c r="BW28" s="569"/>
      <c r="BX28" s="403">
        <f>IF(CA$74="",BD28-BW28,"")</f>
        <v>0</v>
      </c>
      <c r="BY28" s="541"/>
      <c r="BZ28" s="403">
        <f>IF(CA$74="",BG28-BY28,"")</f>
        <v>0</v>
      </c>
      <c r="CA28" s="540" t="s">
        <v>171</v>
      </c>
      <c r="CB28" s="541">
        <f>IF(CA$74="",(BC28*BX28)+(BF28*BZ28),"")</f>
        <v>0</v>
      </c>
      <c r="CC28" s="570"/>
      <c r="CD28" s="541"/>
      <c r="CE28" s="571">
        <f t="shared" si="62" ref="CE28:CE30">IF(CC28&gt;0,CC28*CD28,0)</f>
        <v>0</v>
      </c>
      <c r="CF28" s="543"/>
      <c r="CG28" s="540"/>
      <c r="CH28" s="572">
        <f t="shared" si="63" ref="CH28:CH30">IF(CF28&gt;0,CF28*CG28,0)</f>
        <v>0</v>
      </c>
      <c r="CI28" s="544">
        <f>CE28+CH28</f>
        <v>0</v>
      </c>
      <c r="CJ28" s="345"/>
      <c r="CK28" s="345"/>
      <c r="CL28" s="345"/>
      <c r="CM28" s="345"/>
      <c r="CN28" s="345"/>
      <c r="CO28" s="345"/>
      <c r="CP28" s="345"/>
      <c r="CQ28" s="345"/>
      <c r="CR28" s="345"/>
      <c r="CS28" s="345"/>
      <c r="CT28" s="345"/>
      <c r="CU28" s="345"/>
      <c r="CV28" s="345"/>
      <c r="CW28" s="345"/>
      <c r="CX28" s="345"/>
    </row>
    <row r="29" spans="1:102" ht="15">
      <c r="A29" s="392"/>
      <c r="B29" s="393"/>
      <c r="C29" s="393"/>
      <c r="D29" s="529"/>
      <c r="E29" s="393"/>
      <c r="F29" s="393"/>
      <c r="G29" s="361"/>
      <c r="H29" s="408">
        <f>E29*G29</f>
        <v>0</v>
      </c>
      <c r="I29" s="409"/>
      <c r="J29" s="361"/>
      <c r="K29" s="408">
        <f>E29*J29</f>
        <v>0</v>
      </c>
      <c r="L29" s="411"/>
      <c r="M29" s="361">
        <f>G29-L29</f>
        <v>0</v>
      </c>
      <c r="N29" s="394" t="s">
        <v>171</v>
      </c>
      <c r="O29" s="422">
        <f>IF(N$74="",E29*M29,"")</f>
        <v>0</v>
      </c>
      <c r="P29" s="361"/>
      <c r="Q29" s="408">
        <f>E29*P29</f>
        <v>0</v>
      </c>
      <c r="R29" s="393"/>
      <c r="S29" s="361"/>
      <c r="T29" s="408">
        <f>IF(R29&gt;0,R29*S29,0)</f>
        <v>0</v>
      </c>
      <c r="U29" s="394"/>
      <c r="V29" s="401"/>
      <c r="W29" s="408">
        <f>IF(U29&gt;0,U29*V29,0)</f>
        <v>0</v>
      </c>
      <c r="X29" s="169">
        <f>T29+W29</f>
        <v>0</v>
      </c>
      <c r="Y29" s="562"/>
      <c r="Z29" s="536">
        <f>J29-Y29</f>
        <v>0</v>
      </c>
      <c r="AA29" s="534" t="s">
        <v>171</v>
      </c>
      <c r="AB29" s="536">
        <f>IF(AA$74="",E29*Z29,"")</f>
        <v>0</v>
      </c>
      <c r="AC29" s="563"/>
      <c r="AD29" s="536"/>
      <c r="AE29" s="564">
        <f>IF(AC29&gt;0,AC29*AD29,0)</f>
        <v>0</v>
      </c>
      <c r="AF29" s="565"/>
      <c r="AG29" s="566"/>
      <c r="AH29" s="564">
        <f>IF(AF29&gt;0,AF29*AG29,0)</f>
        <v>0</v>
      </c>
      <c r="AI29" s="538">
        <f>AE29+AH29</f>
        <v>0</v>
      </c>
      <c r="AJ29" s="562"/>
      <c r="AK29" s="361">
        <f>IF(AN$74="",S29-AJ29,"")</f>
        <v>0</v>
      </c>
      <c r="AL29" s="536"/>
      <c r="AM29" s="361">
        <f>IF(AN$74="",V29-AL29,"")</f>
        <v>0</v>
      </c>
      <c r="AN29" s="534" t="s">
        <v>171</v>
      </c>
      <c r="AO29" s="536">
        <f>IF(AN$74="",(R29*AK29)+(U29*AM29),"")</f>
        <v>0</v>
      </c>
      <c r="AP29" s="563"/>
      <c r="AQ29" s="536"/>
      <c r="AR29" s="564">
        <f>IF(AP29&gt;0,AP29*AQ29,0)</f>
        <v>0</v>
      </c>
      <c r="AS29" s="537"/>
      <c r="AT29" s="534"/>
      <c r="AU29" s="564">
        <f>IF(AS29&gt;0,AS29*AT29,0)</f>
        <v>0</v>
      </c>
      <c r="AV29" s="538">
        <f>AR29+AU29</f>
        <v>0</v>
      </c>
      <c r="AW29" s="562"/>
      <c r="AX29" s="361">
        <f>IF(BA$74="",AD29-AW29,"")</f>
        <v>0</v>
      </c>
      <c r="AY29" s="536"/>
      <c r="AZ29" s="361">
        <f>IF(BA$74="",AG29-AY29,"")</f>
        <v>0</v>
      </c>
      <c r="BA29" s="534" t="s">
        <v>171</v>
      </c>
      <c r="BB29" s="536">
        <f>IF(BA$74="",(AC29*AX29)+(AF29*AZ29),"")</f>
        <v>0</v>
      </c>
      <c r="BC29" s="567"/>
      <c r="BD29" s="536"/>
      <c r="BE29" s="568">
        <f>IF(BC29&gt;0,BC29*BD29,0)</f>
        <v>0</v>
      </c>
      <c r="BF29" s="537"/>
      <c r="BG29" s="534"/>
      <c r="BH29" s="564">
        <f>IF(BF29&gt;0,BF29*BG29,0)</f>
        <v>0</v>
      </c>
      <c r="BI29" s="538">
        <f>BE29+BH29</f>
        <v>0</v>
      </c>
      <c r="BJ29" s="562"/>
      <c r="BK29" s="361">
        <f>IF(BN$74="",AQ29-BJ29,"")</f>
        <v>0</v>
      </c>
      <c r="BL29" s="536"/>
      <c r="BM29" s="361">
        <f>IF(BN$74="",AT29-BL29,"")</f>
        <v>0</v>
      </c>
      <c r="BN29" s="534" t="s">
        <v>171</v>
      </c>
      <c r="BO29" s="536">
        <f>IF(BN$74="",(AP29*BK29)+(AS29*BM29),"")</f>
        <v>0</v>
      </c>
      <c r="BP29" s="567"/>
      <c r="BQ29" s="536"/>
      <c r="BR29" s="568">
        <f>IF(BP29&gt;0,BP29*BQ29,0)</f>
        <v>0</v>
      </c>
      <c r="BS29" s="537"/>
      <c r="BT29" s="534"/>
      <c r="BU29" s="564">
        <f>IF(BS29&gt;0,BS29*BT29,0)</f>
        <v>0</v>
      </c>
      <c r="BV29" s="538">
        <f>BR29+BU29</f>
        <v>0</v>
      </c>
      <c r="BW29" s="569"/>
      <c r="BX29" s="403">
        <f>IF(CA$74="",BD29-BW29,"")</f>
        <v>0</v>
      </c>
      <c r="BY29" s="541"/>
      <c r="BZ29" s="403">
        <f>IF(CA$74="",BG29-BY29,"")</f>
        <v>0</v>
      </c>
      <c r="CA29" s="540" t="s">
        <v>171</v>
      </c>
      <c r="CB29" s="541">
        <f>IF(CA$74="",(BC29*BX29)+(BF29*BZ29),"")</f>
        <v>0</v>
      </c>
      <c r="CC29" s="570"/>
      <c r="CD29" s="541"/>
      <c r="CE29" s="571">
        <f>IF(CC29&gt;0,CC29*CD29,0)</f>
        <v>0</v>
      </c>
      <c r="CF29" s="543"/>
      <c r="CG29" s="540"/>
      <c r="CH29" s="572">
        <f>IF(CF29&gt;0,CF29*CG29,0)</f>
        <v>0</v>
      </c>
      <c r="CI29" s="544">
        <f>CE29+CH29</f>
        <v>0</v>
      </c>
      <c r="CJ29" s="345"/>
      <c r="CK29" s="345"/>
      <c r="CL29" s="345"/>
      <c r="CM29" s="345"/>
      <c r="CN29" s="345"/>
      <c r="CO29" s="345"/>
      <c r="CP29" s="345"/>
      <c r="CQ29" s="345"/>
      <c r="CR29" s="345"/>
      <c r="CS29" s="345"/>
      <c r="CT29" s="345"/>
      <c r="CU29" s="345"/>
      <c r="CV29" s="345"/>
      <c r="CW29" s="345"/>
      <c r="CX29" s="345"/>
    </row>
    <row r="30" spans="1:102" ht="15.75" thickBot="1">
      <c r="A30" s="424"/>
      <c r="B30" s="425"/>
      <c r="C30" s="425"/>
      <c r="D30" s="583"/>
      <c r="E30" s="425"/>
      <c r="F30" s="425"/>
      <c r="G30" s="144"/>
      <c r="H30" s="442">
        <f>E30*G30</f>
        <v>0</v>
      </c>
      <c r="I30" s="427"/>
      <c r="J30" s="144"/>
      <c r="K30" s="408">
        <f>E30*J30</f>
        <v>0</v>
      </c>
      <c r="L30" s="428"/>
      <c r="M30" s="144">
        <f>G30-L30</f>
        <v>0</v>
      </c>
      <c r="N30" s="429" t="s">
        <v>171</v>
      </c>
      <c r="O30" s="422">
        <f>IF(N$74="",E30*M30,"")</f>
        <v>0</v>
      </c>
      <c r="P30" s="144"/>
      <c r="Q30" s="408">
        <f>E30*P30</f>
        <v>0</v>
      </c>
      <c r="R30" s="393"/>
      <c r="S30" s="144"/>
      <c r="T30" s="144">
        <f>IF(R30&gt;0,R30*S30,0)</f>
        <v>0</v>
      </c>
      <c r="U30" s="429"/>
      <c r="V30" s="143"/>
      <c r="W30" s="144">
        <f>IF(U30&gt;0,U30*V30,0)</f>
        <v>0</v>
      </c>
      <c r="X30" s="177">
        <f>T30+W30</f>
        <v>0</v>
      </c>
      <c r="Y30" s="584"/>
      <c r="Z30" s="585">
        <f>J30-Y30</f>
        <v>0</v>
      </c>
      <c r="AA30" s="586" t="s">
        <v>171</v>
      </c>
      <c r="AB30" s="585">
        <f>IF(AA$74="",E30*Z30,"")</f>
        <v>0</v>
      </c>
      <c r="AC30" s="563"/>
      <c r="AD30" s="585"/>
      <c r="AE30" s="585">
        <f>IF(AC30&gt;0,AC30*AD30,0)</f>
        <v>0</v>
      </c>
      <c r="AF30" s="587"/>
      <c r="AG30" s="588"/>
      <c r="AH30" s="585">
        <f>IF(AF30&gt;0,AF30*AG30,0)</f>
        <v>0</v>
      </c>
      <c r="AI30" s="589">
        <f>AE30+AH30</f>
        <v>0</v>
      </c>
      <c r="AJ30" s="584"/>
      <c r="AK30" s="144">
        <f>IF(AN$74="",S30-AJ30,"")</f>
        <v>0</v>
      </c>
      <c r="AL30" s="585"/>
      <c r="AM30" s="144">
        <f>IF(AN$74="",V30-AL30,"")</f>
        <v>0</v>
      </c>
      <c r="AN30" s="586" t="s">
        <v>171</v>
      </c>
      <c r="AO30" s="585">
        <f>IF(AN$74="",(R30*AK30)+(U30*AM30),"")</f>
        <v>0</v>
      </c>
      <c r="AP30" s="563"/>
      <c r="AQ30" s="585"/>
      <c r="AR30" s="585">
        <f>IF(AP30&gt;0,AP30*AQ30,0)</f>
        <v>0</v>
      </c>
      <c r="AS30" s="590"/>
      <c r="AT30" s="586"/>
      <c r="AU30" s="585">
        <f>IF(AS30&gt;0,AS30*AT30,0)</f>
        <v>0</v>
      </c>
      <c r="AV30" s="589">
        <f>AR30+AU30</f>
        <v>0</v>
      </c>
      <c r="AW30" s="584"/>
      <c r="AX30" s="144">
        <f>IF(BA$74="",AD30-AW30,"")</f>
        <v>0</v>
      </c>
      <c r="AY30" s="585"/>
      <c r="AZ30" s="144">
        <f>IF(BA$74="",AG30-AY30,"")</f>
        <v>0</v>
      </c>
      <c r="BA30" s="586" t="s">
        <v>171</v>
      </c>
      <c r="BB30" s="585">
        <f>IF(BA$74="",(AC30*AX30)+(AF30*AZ30),"")</f>
        <v>0</v>
      </c>
      <c r="BC30" s="567"/>
      <c r="BD30" s="585"/>
      <c r="BE30" s="591">
        <f>IF(BC30&gt;0,BC30*BD30,0)</f>
        <v>0</v>
      </c>
      <c r="BF30" s="590"/>
      <c r="BG30" s="586"/>
      <c r="BH30" s="585">
        <f>IF(BF30&gt;0,BF30*BG30,0)</f>
        <v>0</v>
      </c>
      <c r="BI30" s="589">
        <f>BE30+BH30</f>
        <v>0</v>
      </c>
      <c r="BJ30" s="584"/>
      <c r="BK30" s="144">
        <f>IF(BN$74="",AQ30-BJ30,"")</f>
        <v>0</v>
      </c>
      <c r="BL30" s="585"/>
      <c r="BM30" s="144">
        <f>IF(BN$74="",AT30-BL30,"")</f>
        <v>0</v>
      </c>
      <c r="BN30" s="586" t="s">
        <v>171</v>
      </c>
      <c r="BO30" s="585">
        <f>IF(BN$74="",(AP30*BK30)+(AS30*BM30),"")</f>
        <v>0</v>
      </c>
      <c r="BP30" s="567"/>
      <c r="BQ30" s="585"/>
      <c r="BR30" s="591">
        <f>IF(BP30&gt;0,BP30*BQ30,0)</f>
        <v>0</v>
      </c>
      <c r="BS30" s="590"/>
      <c r="BT30" s="586"/>
      <c r="BU30" s="585">
        <f>IF(BS30&gt;0,BS30*BT30,0)</f>
        <v>0</v>
      </c>
      <c r="BV30" s="589">
        <f>BR30+BU30</f>
        <v>0</v>
      </c>
      <c r="BW30" s="592"/>
      <c r="BX30" s="146">
        <f>IF(CA$74="",BD30-BW30,"")</f>
        <v>0</v>
      </c>
      <c r="BY30" s="593"/>
      <c r="BZ30" s="146">
        <f>IF(CA$74="",BG30-BY30,"")</f>
        <v>0</v>
      </c>
      <c r="CA30" s="594" t="s">
        <v>171</v>
      </c>
      <c r="CB30" s="593">
        <f>IF(CA$74="",(BC30*BX30)+(BF30*BZ30),"")</f>
        <v>0</v>
      </c>
      <c r="CC30" s="570"/>
      <c r="CD30" s="593"/>
      <c r="CE30" s="595">
        <f>IF(CC30&gt;0,CC30*CD30,0)</f>
        <v>0</v>
      </c>
      <c r="CF30" s="596"/>
      <c r="CG30" s="594"/>
      <c r="CH30" s="593">
        <f>IF(CF30&gt;0,CF30*CG30,0)</f>
        <v>0</v>
      </c>
      <c r="CI30" s="597">
        <f>CE30+CH30</f>
        <v>0</v>
      </c>
      <c r="CJ30" s="345"/>
      <c r="CK30" s="345"/>
      <c r="CL30" s="345"/>
      <c r="CM30" s="345"/>
      <c r="CN30" s="345"/>
      <c r="CO30" s="345"/>
      <c r="CP30" s="345"/>
      <c r="CQ30" s="345"/>
      <c r="CR30" s="345"/>
      <c r="CS30" s="345"/>
      <c r="CT30" s="345"/>
      <c r="CU30" s="345"/>
      <c r="CV30" s="345"/>
      <c r="CW30" s="345"/>
      <c r="CX30" s="345"/>
    </row>
    <row r="31" spans="1:102" ht="15">
      <c r="A31" s="378"/>
      <c r="B31" s="379"/>
      <c r="C31" s="27" t="s">
        <v>11</v>
      </c>
      <c r="D31" s="598"/>
      <c r="E31" s="379"/>
      <c r="F31" s="379"/>
      <c r="G31" s="382"/>
      <c r="H31" s="383"/>
      <c r="I31" s="384"/>
      <c r="J31" s="382"/>
      <c r="K31" s="383"/>
      <c r="L31" s="386"/>
      <c r="M31" s="382"/>
      <c r="N31" s="379"/>
      <c r="O31" s="599"/>
      <c r="P31" s="382"/>
      <c r="Q31" s="381"/>
      <c r="R31" s="379"/>
      <c r="S31" s="379"/>
      <c r="T31" s="381"/>
      <c r="U31" s="381"/>
      <c r="V31" s="383"/>
      <c r="W31" s="383"/>
      <c r="X31" s="169"/>
      <c r="Y31" s="600"/>
      <c r="Z31" s="550"/>
      <c r="AA31" s="601"/>
      <c r="AB31" s="550">
        <f>IF(AA$74="",E31*Z31,"")</f>
        <v>0</v>
      </c>
      <c r="AC31" s="602"/>
      <c r="AD31" s="601"/>
      <c r="AE31" s="603"/>
      <c r="AF31" s="604"/>
      <c r="AG31" s="605"/>
      <c r="AH31" s="603"/>
      <c r="AI31" s="538"/>
      <c r="AJ31" s="600"/>
      <c r="AK31" s="550"/>
      <c r="AL31" s="550"/>
      <c r="AM31" s="550"/>
      <c r="AN31" s="601"/>
      <c r="AO31" s="550"/>
      <c r="AP31" s="602"/>
      <c r="AQ31" s="601"/>
      <c r="AR31" s="603"/>
      <c r="AS31" s="606"/>
      <c r="AT31" s="603"/>
      <c r="AU31" s="603"/>
      <c r="AV31" s="538"/>
      <c r="AW31" s="600"/>
      <c r="AX31" s="550"/>
      <c r="AY31" s="550"/>
      <c r="AZ31" s="550"/>
      <c r="BA31" s="601"/>
      <c r="BB31" s="550"/>
      <c r="BC31" s="602"/>
      <c r="BD31" s="601"/>
      <c r="BE31" s="603"/>
      <c r="BF31" s="606"/>
      <c r="BG31" s="603"/>
      <c r="BH31" s="603"/>
      <c r="BI31" s="538"/>
      <c r="BJ31" s="600"/>
      <c r="BK31" s="550"/>
      <c r="BL31" s="550"/>
      <c r="BM31" s="550"/>
      <c r="BN31" s="601"/>
      <c r="BO31" s="550"/>
      <c r="BP31" s="602"/>
      <c r="BQ31" s="601"/>
      <c r="BR31" s="603"/>
      <c r="BS31" s="606"/>
      <c r="BT31" s="603"/>
      <c r="BU31" s="603"/>
      <c r="BV31" s="538"/>
      <c r="BW31" s="607"/>
      <c r="BX31" s="557"/>
      <c r="BY31" s="557"/>
      <c r="BZ31" s="557"/>
      <c r="CA31" s="608"/>
      <c r="CB31" s="557"/>
      <c r="CC31" s="609"/>
      <c r="CD31" s="608"/>
      <c r="CE31" s="610"/>
      <c r="CF31" s="611"/>
      <c r="CG31" s="610"/>
      <c r="CH31" s="610"/>
      <c r="CI31" s="544"/>
      <c r="CJ31" s="345"/>
      <c r="CK31" s="345"/>
      <c r="CL31" s="345"/>
      <c r="CM31" s="345"/>
      <c r="CN31" s="345"/>
      <c r="CO31" s="345"/>
      <c r="CP31" s="345"/>
      <c r="CQ31" s="345"/>
      <c r="CR31" s="345"/>
      <c r="CS31" s="345"/>
      <c r="CT31" s="345"/>
      <c r="CU31" s="345"/>
      <c r="CV31" s="345"/>
      <c r="CW31" s="345"/>
      <c r="CX31" s="345"/>
    </row>
    <row r="32" spans="1:102" ht="15">
      <c r="A32" s="392"/>
      <c r="B32" s="393"/>
      <c r="C32" s="393"/>
      <c r="D32" s="529"/>
      <c r="E32" s="393"/>
      <c r="F32" s="393"/>
      <c r="G32" s="361"/>
      <c r="H32" s="408">
        <f>E32*G32</f>
        <v>0</v>
      </c>
      <c r="I32" s="409"/>
      <c r="J32" s="361"/>
      <c r="K32" s="408">
        <f>E32*J32</f>
        <v>0</v>
      </c>
      <c r="L32" s="411"/>
      <c r="M32" s="361">
        <f>G32-L32</f>
        <v>0</v>
      </c>
      <c r="N32" s="394" t="s">
        <v>171</v>
      </c>
      <c r="O32" s="422">
        <f>IF(N$74="",E32*M32,"")</f>
        <v>0</v>
      </c>
      <c r="P32" s="612" t="s">
        <v>171</v>
      </c>
      <c r="Q32" s="397" t="s">
        <v>171</v>
      </c>
      <c r="R32" s="397" t="s">
        <v>171</v>
      </c>
      <c r="S32" s="397" t="s">
        <v>171</v>
      </c>
      <c r="T32" s="397" t="s">
        <v>171</v>
      </c>
      <c r="U32" s="394"/>
      <c r="V32" s="401"/>
      <c r="W32" s="613">
        <f t="shared" si="64" ref="W32">U32*V32</f>
        <v>0</v>
      </c>
      <c r="X32" s="169">
        <f>W32</f>
        <v>0</v>
      </c>
      <c r="Y32" s="562"/>
      <c r="Z32" s="536">
        <f>J32-Y32</f>
        <v>0</v>
      </c>
      <c r="AA32" s="534" t="s">
        <v>171</v>
      </c>
      <c r="AB32" s="536">
        <f>IF(AA$74="",E32*Z32,"")</f>
        <v>0</v>
      </c>
      <c r="AC32" s="614" t="s">
        <v>171</v>
      </c>
      <c r="AD32" s="615" t="s">
        <v>171</v>
      </c>
      <c r="AE32" s="615" t="s">
        <v>171</v>
      </c>
      <c r="AF32" s="616"/>
      <c r="AG32" s="617"/>
      <c r="AH32" s="618">
        <f t="shared" si="65" ref="AH32:AH36">AF32*AG32</f>
        <v>0</v>
      </c>
      <c r="AI32" s="538">
        <f>AH32</f>
        <v>0</v>
      </c>
      <c r="AJ32" s="562"/>
      <c r="AK32" s="615" t="s">
        <v>171</v>
      </c>
      <c r="AL32" s="615"/>
      <c r="AM32" s="361">
        <f>IF(AN$74="",V32-AL32,"")</f>
        <v>0</v>
      </c>
      <c r="AN32" s="534" t="s">
        <v>171</v>
      </c>
      <c r="AO32" s="536">
        <f>IF(AN$74="",U32*AM32,"")</f>
        <v>0</v>
      </c>
      <c r="AP32" s="614" t="s">
        <v>171</v>
      </c>
      <c r="AQ32" s="615" t="s">
        <v>171</v>
      </c>
      <c r="AR32" s="615" t="s">
        <v>171</v>
      </c>
      <c r="AS32" s="565"/>
      <c r="AT32" s="566"/>
      <c r="AU32" s="618">
        <f t="shared" si="66" ref="AU32:AU36">AS32*AT32</f>
        <v>0</v>
      </c>
      <c r="AV32" s="538">
        <f>AU32</f>
        <v>0</v>
      </c>
      <c r="AW32" s="562"/>
      <c r="AX32" s="615" t="s">
        <v>171</v>
      </c>
      <c r="AY32" s="615"/>
      <c r="AZ32" s="361">
        <f>IF(BA$74="",AG32-AY32,"")</f>
        <v>0</v>
      </c>
      <c r="BA32" s="534" t="s">
        <v>171</v>
      </c>
      <c r="BB32" s="536">
        <f>IF(BA$74="",AF32*AZ32,"")</f>
        <v>0</v>
      </c>
      <c r="BC32" s="614" t="s">
        <v>171</v>
      </c>
      <c r="BD32" s="615" t="s">
        <v>171</v>
      </c>
      <c r="BE32" s="615" t="s">
        <v>171</v>
      </c>
      <c r="BF32" s="565"/>
      <c r="BG32" s="566"/>
      <c r="BH32" s="618">
        <f t="shared" si="67" ref="BH32:BH36">BF32*BG32</f>
        <v>0</v>
      </c>
      <c r="BI32" s="538">
        <f>BH32</f>
        <v>0</v>
      </c>
      <c r="BJ32" s="562"/>
      <c r="BK32" s="615" t="s">
        <v>171</v>
      </c>
      <c r="BL32" s="615"/>
      <c r="BM32" s="361">
        <f t="shared" si="68" ref="BM32:BM36">IF(BN$74="",AT32-BL32,"")</f>
        <v>0</v>
      </c>
      <c r="BN32" s="534" t="s">
        <v>171</v>
      </c>
      <c r="BO32" s="536">
        <f>IF(BN$74="",AS32*BM32,"")</f>
        <v>0</v>
      </c>
      <c r="BP32" s="614" t="s">
        <v>171</v>
      </c>
      <c r="BQ32" s="615" t="s">
        <v>171</v>
      </c>
      <c r="BR32" s="615" t="s">
        <v>171</v>
      </c>
      <c r="BS32" s="565"/>
      <c r="BT32" s="566"/>
      <c r="BU32" s="618">
        <f t="shared" si="69" ref="BU32:BU36">BS32*BT32</f>
        <v>0</v>
      </c>
      <c r="BV32" s="538">
        <f>BU32</f>
        <v>0</v>
      </c>
      <c r="BW32" s="569"/>
      <c r="BX32" s="619" t="s">
        <v>171</v>
      </c>
      <c r="BY32" s="619"/>
      <c r="BZ32" s="403">
        <f t="shared" si="70" ref="BZ32:BZ36">IF(CA$74="",BG32-BY32,"")</f>
        <v>0</v>
      </c>
      <c r="CA32" s="540" t="s">
        <v>171</v>
      </c>
      <c r="CB32" s="541">
        <f>IF(CA$74="",BF32*BZ32,"")</f>
        <v>0</v>
      </c>
      <c r="CC32" s="620" t="s">
        <v>171</v>
      </c>
      <c r="CD32" s="619" t="s">
        <v>171</v>
      </c>
      <c r="CE32" s="619" t="s">
        <v>171</v>
      </c>
      <c r="CF32" s="621"/>
      <c r="CG32" s="622"/>
      <c r="CH32" s="623">
        <f t="shared" si="71" ref="CH32:CH36">CF32*CG32</f>
        <v>0</v>
      </c>
      <c r="CI32" s="544">
        <f>CH32</f>
        <v>0</v>
      </c>
      <c r="CJ32" s="345"/>
      <c r="CK32" s="345"/>
      <c r="CL32" s="345"/>
      <c r="CM32" s="345"/>
      <c r="CN32" s="345"/>
      <c r="CO32" s="345"/>
      <c r="CP32" s="345"/>
      <c r="CQ32" s="345"/>
      <c r="CR32" s="345"/>
      <c r="CS32" s="345"/>
      <c r="CT32" s="345"/>
      <c r="CU32" s="345"/>
      <c r="CV32" s="345"/>
      <c r="CW32" s="345"/>
      <c r="CX32" s="345"/>
    </row>
    <row r="33" spans="1:102" ht="15">
      <c r="A33" s="392"/>
      <c r="B33" s="393"/>
      <c r="C33" s="393"/>
      <c r="D33" s="529"/>
      <c r="E33" s="393"/>
      <c r="F33" s="393"/>
      <c r="G33" s="361"/>
      <c r="H33" s="408">
        <f>E33*G33</f>
        <v>0</v>
      </c>
      <c r="I33" s="409"/>
      <c r="J33" s="361"/>
      <c r="K33" s="408">
        <f>E33*J33</f>
        <v>0</v>
      </c>
      <c r="L33" s="411"/>
      <c r="M33" s="361">
        <f>G33-L33</f>
        <v>0</v>
      </c>
      <c r="N33" s="394" t="s">
        <v>171</v>
      </c>
      <c r="O33" s="422">
        <f t="shared" si="72" ref="O33:O36">IF(N$74="",E33*M33,"")</f>
        <v>0</v>
      </c>
      <c r="P33" s="612" t="s">
        <v>171</v>
      </c>
      <c r="Q33" s="397" t="s">
        <v>171</v>
      </c>
      <c r="R33" s="397" t="s">
        <v>171</v>
      </c>
      <c r="S33" s="397" t="s">
        <v>171</v>
      </c>
      <c r="T33" s="397" t="s">
        <v>171</v>
      </c>
      <c r="U33" s="407"/>
      <c r="V33" s="408"/>
      <c r="W33" s="613">
        <f t="shared" si="73" ref="W33:W72">U33*V33</f>
        <v>0</v>
      </c>
      <c r="X33" s="169">
        <f t="shared" si="74" ref="X33:X36">W33</f>
        <v>0</v>
      </c>
      <c r="Y33" s="562"/>
      <c r="Z33" s="536">
        <f>J33-Y33</f>
        <v>0</v>
      </c>
      <c r="AA33" s="534" t="s">
        <v>171</v>
      </c>
      <c r="AB33" s="536">
        <f>IF(AA$74="",E33*Z33,"")</f>
        <v>0</v>
      </c>
      <c r="AC33" s="614" t="s">
        <v>171</v>
      </c>
      <c r="AD33" s="615" t="s">
        <v>171</v>
      </c>
      <c r="AE33" s="615" t="s">
        <v>171</v>
      </c>
      <c r="AF33" s="624"/>
      <c r="AG33" s="625"/>
      <c r="AH33" s="618">
        <f>AF33*AG33</f>
        <v>0</v>
      </c>
      <c r="AI33" s="538">
        <f t="shared" si="75" ref="AI33:AI36">AH33</f>
        <v>0</v>
      </c>
      <c r="AJ33" s="562"/>
      <c r="AK33" s="615" t="s">
        <v>171</v>
      </c>
      <c r="AL33" s="615"/>
      <c r="AM33" s="361">
        <f>IF(AN$74="",V33-AL33,"")</f>
        <v>0</v>
      </c>
      <c r="AN33" s="534" t="s">
        <v>171</v>
      </c>
      <c r="AO33" s="536">
        <f t="shared" si="76" ref="AO33:AO36">IF(AN$74="",U33*AM33,"")</f>
        <v>0</v>
      </c>
      <c r="AP33" s="614" t="s">
        <v>171</v>
      </c>
      <c r="AQ33" s="615" t="s">
        <v>171</v>
      </c>
      <c r="AR33" s="615" t="s">
        <v>171</v>
      </c>
      <c r="AS33" s="626"/>
      <c r="AT33" s="627"/>
      <c r="AU33" s="618">
        <f>AS33*AT33</f>
        <v>0</v>
      </c>
      <c r="AV33" s="538">
        <f t="shared" si="77" ref="AV33:AV36">AU33</f>
        <v>0</v>
      </c>
      <c r="AW33" s="562"/>
      <c r="AX33" s="615" t="s">
        <v>171</v>
      </c>
      <c r="AY33" s="615"/>
      <c r="AZ33" s="361">
        <f>IF(BA$74="",AG33-AY33,"")</f>
        <v>0</v>
      </c>
      <c r="BA33" s="534" t="s">
        <v>171</v>
      </c>
      <c r="BB33" s="536">
        <f t="shared" si="78" ref="BB33:BB36">IF(BA$74="",AF33*AZ33,"")</f>
        <v>0</v>
      </c>
      <c r="BC33" s="614" t="s">
        <v>171</v>
      </c>
      <c r="BD33" s="615" t="s">
        <v>171</v>
      </c>
      <c r="BE33" s="615" t="s">
        <v>171</v>
      </c>
      <c r="BF33" s="626"/>
      <c r="BG33" s="627"/>
      <c r="BH33" s="618">
        <f>BF33*BG33</f>
        <v>0</v>
      </c>
      <c r="BI33" s="538">
        <f t="shared" si="79" ref="BI33:BI36">BH33</f>
        <v>0</v>
      </c>
      <c r="BJ33" s="562"/>
      <c r="BK33" s="615" t="s">
        <v>171</v>
      </c>
      <c r="BL33" s="615"/>
      <c r="BM33" s="361">
        <f>IF(BN$74="",AT33-BL33,"")</f>
        <v>0</v>
      </c>
      <c r="BN33" s="534" t="s">
        <v>171</v>
      </c>
      <c r="BO33" s="536">
        <f t="shared" si="80" ref="BO33:BO36">IF(BN$74="",AS33*BM33,"")</f>
        <v>0</v>
      </c>
      <c r="BP33" s="614" t="s">
        <v>171</v>
      </c>
      <c r="BQ33" s="615" t="s">
        <v>171</v>
      </c>
      <c r="BR33" s="615" t="s">
        <v>171</v>
      </c>
      <c r="BS33" s="626"/>
      <c r="BT33" s="627"/>
      <c r="BU33" s="618">
        <f>BS33*BT33</f>
        <v>0</v>
      </c>
      <c r="BV33" s="538">
        <f t="shared" si="81" ref="BV33:BV36">BU33</f>
        <v>0</v>
      </c>
      <c r="BW33" s="569"/>
      <c r="BX33" s="619" t="s">
        <v>171</v>
      </c>
      <c r="BY33" s="619"/>
      <c r="BZ33" s="403">
        <f>IF(CA$74="",BG33-BY33,"")</f>
        <v>0</v>
      </c>
      <c r="CA33" s="540" t="s">
        <v>171</v>
      </c>
      <c r="CB33" s="541">
        <f t="shared" si="82" ref="CB33:CB36">IF(CA$74="",BF33*BZ33,"")</f>
        <v>0</v>
      </c>
      <c r="CC33" s="620" t="s">
        <v>171</v>
      </c>
      <c r="CD33" s="619" t="s">
        <v>171</v>
      </c>
      <c r="CE33" s="619" t="s">
        <v>171</v>
      </c>
      <c r="CF33" s="628"/>
      <c r="CG33" s="629"/>
      <c r="CH33" s="623">
        <f>CF33*CG33</f>
        <v>0</v>
      </c>
      <c r="CI33" s="544">
        <f t="shared" si="83" ref="CI33:CI36">CH33</f>
        <v>0</v>
      </c>
      <c r="CJ33" s="345"/>
      <c r="CK33" s="345"/>
      <c r="CL33" s="345"/>
      <c r="CM33" s="345"/>
      <c r="CN33" s="345"/>
      <c r="CO33" s="345"/>
      <c r="CP33" s="345"/>
      <c r="CQ33" s="345"/>
      <c r="CR33" s="345"/>
      <c r="CS33" s="345"/>
      <c r="CT33" s="345"/>
      <c r="CU33" s="345"/>
      <c r="CV33" s="345"/>
      <c r="CW33" s="345"/>
      <c r="CX33" s="345"/>
    </row>
    <row r="34" spans="1:102" ht="15">
      <c r="A34" s="392"/>
      <c r="B34" s="393"/>
      <c r="C34" s="393"/>
      <c r="D34" s="529"/>
      <c r="E34" s="393"/>
      <c r="F34" s="393"/>
      <c r="G34" s="361"/>
      <c r="H34" s="408">
        <f>E34*G34</f>
        <v>0</v>
      </c>
      <c r="I34" s="409"/>
      <c r="J34" s="361"/>
      <c r="K34" s="408">
        <f>E34*J34</f>
        <v>0</v>
      </c>
      <c r="L34" s="411"/>
      <c r="M34" s="361">
        <f>G34-L34</f>
        <v>0</v>
      </c>
      <c r="N34" s="394" t="s">
        <v>171</v>
      </c>
      <c r="O34" s="422">
        <f>IF(N$74="",E34*M34,"")</f>
        <v>0</v>
      </c>
      <c r="P34" s="612" t="s">
        <v>171</v>
      </c>
      <c r="Q34" s="397" t="s">
        <v>171</v>
      </c>
      <c r="R34" s="397" t="s">
        <v>171</v>
      </c>
      <c r="S34" s="397" t="s">
        <v>171</v>
      </c>
      <c r="T34" s="397" t="s">
        <v>171</v>
      </c>
      <c r="U34" s="407"/>
      <c r="V34" s="408"/>
      <c r="W34" s="613">
        <f>U34*V34</f>
        <v>0</v>
      </c>
      <c r="X34" s="169">
        <f>W34</f>
        <v>0</v>
      </c>
      <c r="Y34" s="562"/>
      <c r="Z34" s="536">
        <f>J34-Y34</f>
        <v>0</v>
      </c>
      <c r="AA34" s="534" t="s">
        <v>171</v>
      </c>
      <c r="AB34" s="536">
        <f>IF(AA$74="",E34*Z34,"")</f>
        <v>0</v>
      </c>
      <c r="AC34" s="614" t="s">
        <v>171</v>
      </c>
      <c r="AD34" s="615" t="s">
        <v>171</v>
      </c>
      <c r="AE34" s="615" t="s">
        <v>171</v>
      </c>
      <c r="AF34" s="624"/>
      <c r="AG34" s="625"/>
      <c r="AH34" s="618">
        <f>AF34*AG34</f>
        <v>0</v>
      </c>
      <c r="AI34" s="538">
        <f>AH34</f>
        <v>0</v>
      </c>
      <c r="AJ34" s="562"/>
      <c r="AK34" s="615" t="s">
        <v>171</v>
      </c>
      <c r="AL34" s="615"/>
      <c r="AM34" s="361">
        <f>IF(AN$74="",V34-AL34,"")</f>
        <v>0</v>
      </c>
      <c r="AN34" s="534" t="s">
        <v>171</v>
      </c>
      <c r="AO34" s="536">
        <f>IF(AN$74="",U34*AM34,"")</f>
        <v>0</v>
      </c>
      <c r="AP34" s="614" t="s">
        <v>171</v>
      </c>
      <c r="AQ34" s="615" t="s">
        <v>171</v>
      </c>
      <c r="AR34" s="615" t="s">
        <v>171</v>
      </c>
      <c r="AS34" s="626"/>
      <c r="AT34" s="627"/>
      <c r="AU34" s="618">
        <f>AS34*AT34</f>
        <v>0</v>
      </c>
      <c r="AV34" s="538">
        <f>AU34</f>
        <v>0</v>
      </c>
      <c r="AW34" s="562"/>
      <c r="AX34" s="615" t="s">
        <v>171</v>
      </c>
      <c r="AY34" s="615"/>
      <c r="AZ34" s="361">
        <f>IF(BA$74="",AG34-AY34,"")</f>
        <v>0</v>
      </c>
      <c r="BA34" s="534" t="s">
        <v>171</v>
      </c>
      <c r="BB34" s="536">
        <f>IF(BA$74="",AF34*AZ34,"")</f>
        <v>0</v>
      </c>
      <c r="BC34" s="614" t="s">
        <v>171</v>
      </c>
      <c r="BD34" s="615" t="s">
        <v>171</v>
      </c>
      <c r="BE34" s="615" t="s">
        <v>171</v>
      </c>
      <c r="BF34" s="626"/>
      <c r="BG34" s="627"/>
      <c r="BH34" s="618">
        <f>BF34*BG34</f>
        <v>0</v>
      </c>
      <c r="BI34" s="538">
        <f>BH34</f>
        <v>0</v>
      </c>
      <c r="BJ34" s="562"/>
      <c r="BK34" s="615" t="s">
        <v>171</v>
      </c>
      <c r="BL34" s="615"/>
      <c r="BM34" s="361">
        <f>IF(BN$74="",AT34-BL34,"")</f>
        <v>0</v>
      </c>
      <c r="BN34" s="534" t="s">
        <v>171</v>
      </c>
      <c r="BO34" s="536">
        <f>IF(BN$74="",AS34*BM34,"")</f>
        <v>0</v>
      </c>
      <c r="BP34" s="614" t="s">
        <v>171</v>
      </c>
      <c r="BQ34" s="615" t="s">
        <v>171</v>
      </c>
      <c r="BR34" s="615" t="s">
        <v>171</v>
      </c>
      <c r="BS34" s="626"/>
      <c r="BT34" s="627"/>
      <c r="BU34" s="618">
        <f>BS34*BT34</f>
        <v>0</v>
      </c>
      <c r="BV34" s="538">
        <f>BU34</f>
        <v>0</v>
      </c>
      <c r="BW34" s="569"/>
      <c r="BX34" s="619" t="s">
        <v>171</v>
      </c>
      <c r="BY34" s="619"/>
      <c r="BZ34" s="403">
        <f>IF(CA$74="",BG34-BY34,"")</f>
        <v>0</v>
      </c>
      <c r="CA34" s="540" t="s">
        <v>171</v>
      </c>
      <c r="CB34" s="541">
        <f>IF(CA$74="",BF34*BZ34,"")</f>
        <v>0</v>
      </c>
      <c r="CC34" s="620" t="s">
        <v>171</v>
      </c>
      <c r="CD34" s="619" t="s">
        <v>171</v>
      </c>
      <c r="CE34" s="619" t="s">
        <v>171</v>
      </c>
      <c r="CF34" s="628"/>
      <c r="CG34" s="629"/>
      <c r="CH34" s="623">
        <f>CF34*CG34</f>
        <v>0</v>
      </c>
      <c r="CI34" s="544">
        <f>CH34</f>
        <v>0</v>
      </c>
      <c r="CJ34" s="345"/>
      <c r="CK34" s="345"/>
      <c r="CL34" s="345"/>
      <c r="CM34" s="345"/>
      <c r="CN34" s="345"/>
      <c r="CO34" s="345"/>
      <c r="CP34" s="345"/>
      <c r="CQ34" s="345"/>
      <c r="CR34" s="345"/>
      <c r="CS34" s="345"/>
      <c r="CT34" s="345"/>
      <c r="CU34" s="345"/>
      <c r="CV34" s="345"/>
      <c r="CW34" s="345"/>
      <c r="CX34" s="345"/>
    </row>
    <row r="35" spans="1:102" ht="15">
      <c r="A35" s="392"/>
      <c r="B35" s="393"/>
      <c r="C35" s="393"/>
      <c r="D35" s="529"/>
      <c r="E35" s="393"/>
      <c r="F35" s="393"/>
      <c r="G35" s="361"/>
      <c r="H35" s="408">
        <f>E35*G35</f>
        <v>0</v>
      </c>
      <c r="I35" s="409"/>
      <c r="J35" s="361"/>
      <c r="K35" s="408">
        <f>E35*J35</f>
        <v>0</v>
      </c>
      <c r="L35" s="411"/>
      <c r="M35" s="361">
        <f>G35-L35</f>
        <v>0</v>
      </c>
      <c r="N35" s="394" t="s">
        <v>171</v>
      </c>
      <c r="O35" s="422">
        <f>IF(N$74="",E35*M35,"")</f>
        <v>0</v>
      </c>
      <c r="P35" s="612" t="s">
        <v>171</v>
      </c>
      <c r="Q35" s="397" t="s">
        <v>171</v>
      </c>
      <c r="R35" s="397" t="s">
        <v>171</v>
      </c>
      <c r="S35" s="397" t="s">
        <v>171</v>
      </c>
      <c r="T35" s="397" t="s">
        <v>171</v>
      </c>
      <c r="U35" s="407"/>
      <c r="V35" s="408"/>
      <c r="W35" s="613">
        <f>U35*V35</f>
        <v>0</v>
      </c>
      <c r="X35" s="169">
        <f>W35</f>
        <v>0</v>
      </c>
      <c r="Y35" s="562"/>
      <c r="Z35" s="536">
        <f>J35-Y35</f>
        <v>0</v>
      </c>
      <c r="AA35" s="534" t="s">
        <v>171</v>
      </c>
      <c r="AB35" s="536">
        <f>IF(AA$74="",E35*Z35,"")</f>
        <v>0</v>
      </c>
      <c r="AC35" s="614" t="s">
        <v>171</v>
      </c>
      <c r="AD35" s="615" t="s">
        <v>171</v>
      </c>
      <c r="AE35" s="615" t="s">
        <v>171</v>
      </c>
      <c r="AF35" s="624"/>
      <c r="AG35" s="625"/>
      <c r="AH35" s="618">
        <f>AF35*AG35</f>
        <v>0</v>
      </c>
      <c r="AI35" s="538">
        <f>AH35</f>
        <v>0</v>
      </c>
      <c r="AJ35" s="562"/>
      <c r="AK35" s="615" t="s">
        <v>171</v>
      </c>
      <c r="AL35" s="615"/>
      <c r="AM35" s="361">
        <f>IF(AN$74="",V35-AL35,"")</f>
        <v>0</v>
      </c>
      <c r="AN35" s="534" t="s">
        <v>171</v>
      </c>
      <c r="AO35" s="536">
        <f>IF(AN$74="",U35*AM35,"")</f>
        <v>0</v>
      </c>
      <c r="AP35" s="614" t="s">
        <v>171</v>
      </c>
      <c r="AQ35" s="615" t="s">
        <v>171</v>
      </c>
      <c r="AR35" s="615" t="s">
        <v>171</v>
      </c>
      <c r="AS35" s="626"/>
      <c r="AT35" s="627"/>
      <c r="AU35" s="618">
        <f>AS35*AT35</f>
        <v>0</v>
      </c>
      <c r="AV35" s="538">
        <f>AU35</f>
        <v>0</v>
      </c>
      <c r="AW35" s="562"/>
      <c r="AX35" s="615" t="s">
        <v>171</v>
      </c>
      <c r="AY35" s="615"/>
      <c r="AZ35" s="361">
        <f>IF(BA$74="",AG35-AY35,"")</f>
        <v>0</v>
      </c>
      <c r="BA35" s="534" t="s">
        <v>171</v>
      </c>
      <c r="BB35" s="536">
        <f>IF(BA$74="",AF35*AZ35,"")</f>
        <v>0</v>
      </c>
      <c r="BC35" s="614" t="s">
        <v>171</v>
      </c>
      <c r="BD35" s="615" t="s">
        <v>171</v>
      </c>
      <c r="BE35" s="615" t="s">
        <v>171</v>
      </c>
      <c r="BF35" s="626"/>
      <c r="BG35" s="627"/>
      <c r="BH35" s="618">
        <f>BF35*BG35</f>
        <v>0</v>
      </c>
      <c r="BI35" s="538">
        <f>BH35</f>
        <v>0</v>
      </c>
      <c r="BJ35" s="562"/>
      <c r="BK35" s="615" t="s">
        <v>171</v>
      </c>
      <c r="BL35" s="615"/>
      <c r="BM35" s="361">
        <f>IF(BN$74="",AT35-BL35,"")</f>
        <v>0</v>
      </c>
      <c r="BN35" s="534" t="s">
        <v>171</v>
      </c>
      <c r="BO35" s="536">
        <f>IF(BN$74="",AS35*BM35,"")</f>
        <v>0</v>
      </c>
      <c r="BP35" s="614" t="s">
        <v>171</v>
      </c>
      <c r="BQ35" s="615" t="s">
        <v>171</v>
      </c>
      <c r="BR35" s="615" t="s">
        <v>171</v>
      </c>
      <c r="BS35" s="626"/>
      <c r="BT35" s="627"/>
      <c r="BU35" s="618">
        <f>BS35*BT35</f>
        <v>0</v>
      </c>
      <c r="BV35" s="538">
        <f>BU35</f>
        <v>0</v>
      </c>
      <c r="BW35" s="569"/>
      <c r="BX35" s="619" t="s">
        <v>171</v>
      </c>
      <c r="BY35" s="619"/>
      <c r="BZ35" s="403">
        <f>IF(CA$74="",BG35-BY35,"")</f>
        <v>0</v>
      </c>
      <c r="CA35" s="540" t="s">
        <v>171</v>
      </c>
      <c r="CB35" s="541">
        <f>IF(CA$74="",BF35*BZ35,"")</f>
        <v>0</v>
      </c>
      <c r="CC35" s="620" t="s">
        <v>171</v>
      </c>
      <c r="CD35" s="619" t="s">
        <v>171</v>
      </c>
      <c r="CE35" s="619" t="s">
        <v>171</v>
      </c>
      <c r="CF35" s="628"/>
      <c r="CG35" s="629"/>
      <c r="CH35" s="623">
        <f>CF35*CG35</f>
        <v>0</v>
      </c>
      <c r="CI35" s="544">
        <f>CH35</f>
        <v>0</v>
      </c>
      <c r="CJ35" s="345"/>
      <c r="CK35" s="345"/>
      <c r="CL35" s="345"/>
      <c r="CM35" s="345"/>
      <c r="CN35" s="345"/>
      <c r="CO35" s="345"/>
      <c r="CP35" s="345"/>
      <c r="CQ35" s="345"/>
      <c r="CR35" s="345"/>
      <c r="CS35" s="345"/>
      <c r="CT35" s="345"/>
      <c r="CU35" s="345"/>
      <c r="CV35" s="345"/>
      <c r="CW35" s="345"/>
      <c r="CX35" s="345"/>
    </row>
    <row r="36" spans="1:102" ht="15.75" thickBot="1">
      <c r="A36" s="424"/>
      <c r="B36" s="425"/>
      <c r="C36" s="425"/>
      <c r="D36" s="583"/>
      <c r="E36" s="425"/>
      <c r="F36" s="425"/>
      <c r="G36" s="144"/>
      <c r="H36" s="442">
        <f>E36*G36</f>
        <v>0</v>
      </c>
      <c r="I36" s="427"/>
      <c r="J36" s="144"/>
      <c r="K36" s="408">
        <f>E36*J36</f>
        <v>0</v>
      </c>
      <c r="L36" s="428"/>
      <c r="M36" s="144">
        <f>G36-L36</f>
        <v>0</v>
      </c>
      <c r="N36" s="429" t="s">
        <v>171</v>
      </c>
      <c r="O36" s="422">
        <f>IF(N$74="",E36*M36,"")</f>
        <v>0</v>
      </c>
      <c r="P36" s="168" t="s">
        <v>171</v>
      </c>
      <c r="Q36" s="630" t="s">
        <v>171</v>
      </c>
      <c r="R36" s="630" t="s">
        <v>171</v>
      </c>
      <c r="S36" s="630" t="s">
        <v>171</v>
      </c>
      <c r="T36" s="630" t="s">
        <v>171</v>
      </c>
      <c r="U36" s="631"/>
      <c r="V36" s="442"/>
      <c r="W36" s="613">
        <f>U36*V36</f>
        <v>0</v>
      </c>
      <c r="X36" s="177">
        <f>W36</f>
        <v>0</v>
      </c>
      <c r="Y36" s="584"/>
      <c r="Z36" s="585">
        <f>J36-Y36</f>
        <v>0</v>
      </c>
      <c r="AA36" s="586" t="s">
        <v>171</v>
      </c>
      <c r="AB36" s="585">
        <f>IF(AA$74="",E36*Z36,"")</f>
        <v>0</v>
      </c>
      <c r="AC36" s="632" t="s">
        <v>171</v>
      </c>
      <c r="AD36" s="633" t="s">
        <v>171</v>
      </c>
      <c r="AE36" s="633" t="s">
        <v>171</v>
      </c>
      <c r="AF36" s="634"/>
      <c r="AG36" s="635"/>
      <c r="AH36" s="618">
        <f>AF36*AG36</f>
        <v>0</v>
      </c>
      <c r="AI36" s="589">
        <f>AH36</f>
        <v>0</v>
      </c>
      <c r="AJ36" s="584"/>
      <c r="AK36" s="633" t="s">
        <v>171</v>
      </c>
      <c r="AL36" s="633"/>
      <c r="AM36" s="144">
        <f>IF(AN$74="",V36-AL36,"")</f>
        <v>0</v>
      </c>
      <c r="AN36" s="586" t="s">
        <v>171</v>
      </c>
      <c r="AO36" s="585">
        <f>IF(AN$74="",U36*AM36,"")</f>
        <v>0</v>
      </c>
      <c r="AP36" s="632" t="s">
        <v>171</v>
      </c>
      <c r="AQ36" s="633" t="s">
        <v>171</v>
      </c>
      <c r="AR36" s="633" t="s">
        <v>171</v>
      </c>
      <c r="AS36" s="636"/>
      <c r="AT36" s="637"/>
      <c r="AU36" s="618">
        <f>AS36*AT36</f>
        <v>0</v>
      </c>
      <c r="AV36" s="589">
        <f>AU36</f>
        <v>0</v>
      </c>
      <c r="AW36" s="584"/>
      <c r="AX36" s="633" t="s">
        <v>171</v>
      </c>
      <c r="AY36" s="633"/>
      <c r="AZ36" s="144">
        <f>IF(BA$74="",AG36-AY36,"")</f>
        <v>0</v>
      </c>
      <c r="BA36" s="586" t="s">
        <v>171</v>
      </c>
      <c r="BB36" s="585">
        <f>IF(BA$74="",AF36*AZ36,"")</f>
        <v>0</v>
      </c>
      <c r="BC36" s="632" t="s">
        <v>171</v>
      </c>
      <c r="BD36" s="633" t="s">
        <v>171</v>
      </c>
      <c r="BE36" s="633" t="s">
        <v>171</v>
      </c>
      <c r="BF36" s="636"/>
      <c r="BG36" s="637"/>
      <c r="BH36" s="618">
        <f>BF36*BG36</f>
        <v>0</v>
      </c>
      <c r="BI36" s="589">
        <f>BH36</f>
        <v>0</v>
      </c>
      <c r="BJ36" s="584"/>
      <c r="BK36" s="633" t="s">
        <v>171</v>
      </c>
      <c r="BL36" s="633"/>
      <c r="BM36" s="144">
        <f>IF(BN$74="",AT36-BL36,"")</f>
        <v>0</v>
      </c>
      <c r="BN36" s="586" t="s">
        <v>171</v>
      </c>
      <c r="BO36" s="585">
        <f>IF(BN$74="",AS36*BM36,"")</f>
        <v>0</v>
      </c>
      <c r="BP36" s="632" t="s">
        <v>171</v>
      </c>
      <c r="BQ36" s="633" t="s">
        <v>171</v>
      </c>
      <c r="BR36" s="633" t="s">
        <v>171</v>
      </c>
      <c r="BS36" s="636"/>
      <c r="BT36" s="637"/>
      <c r="BU36" s="618">
        <f>BS36*BT36</f>
        <v>0</v>
      </c>
      <c r="BV36" s="589">
        <f>BU36</f>
        <v>0</v>
      </c>
      <c r="BW36" s="592"/>
      <c r="BX36" s="638" t="s">
        <v>171</v>
      </c>
      <c r="BY36" s="638"/>
      <c r="BZ36" s="146">
        <f>IF(CA$74="",BG36-BY36,"")</f>
        <v>0</v>
      </c>
      <c r="CA36" s="594" t="s">
        <v>171</v>
      </c>
      <c r="CB36" s="593">
        <f>IF(CA$74="",BF36*BZ36,"")</f>
        <v>0</v>
      </c>
      <c r="CC36" s="639" t="s">
        <v>171</v>
      </c>
      <c r="CD36" s="638" t="s">
        <v>171</v>
      </c>
      <c r="CE36" s="638" t="s">
        <v>171</v>
      </c>
      <c r="CF36" s="640"/>
      <c r="CG36" s="641"/>
      <c r="CH36" s="623">
        <f>CF36*CG36</f>
        <v>0</v>
      </c>
      <c r="CI36" s="597">
        <f>CH36</f>
        <v>0</v>
      </c>
      <c r="CJ36" s="345"/>
      <c r="CK36" s="345"/>
      <c r="CL36" s="345"/>
      <c r="CM36" s="345"/>
      <c r="CN36" s="345"/>
      <c r="CO36" s="345"/>
      <c r="CP36" s="345"/>
      <c r="CQ36" s="345"/>
      <c r="CR36" s="345"/>
      <c r="CS36" s="345"/>
      <c r="CT36" s="345"/>
      <c r="CU36" s="345"/>
      <c r="CV36" s="345"/>
      <c r="CW36" s="345"/>
      <c r="CX36" s="345"/>
    </row>
    <row r="37" spans="1:102" ht="15">
      <c r="A37" s="378"/>
      <c r="B37" s="379"/>
      <c r="C37" s="98" t="s">
        <v>12</v>
      </c>
      <c r="D37" s="598"/>
      <c r="E37" s="379"/>
      <c r="F37" s="379"/>
      <c r="G37" s="382"/>
      <c r="H37" s="383"/>
      <c r="I37" s="384"/>
      <c r="J37" s="382"/>
      <c r="K37" s="383"/>
      <c r="L37" s="386"/>
      <c r="M37" s="382"/>
      <c r="N37" s="379"/>
      <c r="O37" s="599"/>
      <c r="P37" s="383"/>
      <c r="Q37" s="381"/>
      <c r="R37" s="381"/>
      <c r="S37" s="381"/>
      <c r="T37" s="381"/>
      <c r="U37" s="381"/>
      <c r="V37" s="383"/>
      <c r="W37" s="383"/>
      <c r="X37" s="354"/>
      <c r="Y37" s="600"/>
      <c r="Z37" s="536">
        <f>J37-Y37</f>
        <v>0</v>
      </c>
      <c r="AA37" s="601"/>
      <c r="AB37" s="536">
        <f>IF(AA$74="",E37*Z37,"")</f>
        <v>0</v>
      </c>
      <c r="AC37" s="606"/>
      <c r="AD37" s="603"/>
      <c r="AE37" s="603"/>
      <c r="AF37" s="604"/>
      <c r="AG37" s="605"/>
      <c r="AH37" s="603"/>
      <c r="AI37" s="554"/>
      <c r="AJ37" s="600"/>
      <c r="AK37" s="603"/>
      <c r="AL37" s="603"/>
      <c r="AM37" s="603"/>
      <c r="AN37" s="601"/>
      <c r="AO37" s="550"/>
      <c r="AP37" s="606"/>
      <c r="AQ37" s="603"/>
      <c r="AR37" s="603"/>
      <c r="AS37" s="606"/>
      <c r="AT37" s="603"/>
      <c r="AU37" s="603"/>
      <c r="AV37" s="554"/>
      <c r="AW37" s="600"/>
      <c r="AX37" s="603"/>
      <c r="AY37" s="603"/>
      <c r="AZ37" s="603"/>
      <c r="BA37" s="601"/>
      <c r="BB37" s="550"/>
      <c r="BC37" s="606"/>
      <c r="BD37" s="603"/>
      <c r="BE37" s="603"/>
      <c r="BF37" s="606"/>
      <c r="BG37" s="603"/>
      <c r="BH37" s="603"/>
      <c r="BI37" s="554"/>
      <c r="BJ37" s="600"/>
      <c r="BK37" s="603"/>
      <c r="BL37" s="603"/>
      <c r="BM37" s="603"/>
      <c r="BN37" s="601"/>
      <c r="BO37" s="550"/>
      <c r="BP37" s="606"/>
      <c r="BQ37" s="603"/>
      <c r="BR37" s="603"/>
      <c r="BS37" s="606"/>
      <c r="BT37" s="603"/>
      <c r="BU37" s="603"/>
      <c r="BV37" s="554"/>
      <c r="BW37" s="607"/>
      <c r="BX37" s="610"/>
      <c r="BY37" s="610"/>
      <c r="BZ37" s="610"/>
      <c r="CA37" s="608"/>
      <c r="CB37" s="557"/>
      <c r="CC37" s="611"/>
      <c r="CD37" s="610"/>
      <c r="CE37" s="610"/>
      <c r="CF37" s="611"/>
      <c r="CG37" s="610"/>
      <c r="CH37" s="610"/>
      <c r="CI37" s="561"/>
      <c r="CJ37" s="345"/>
      <c r="CK37" s="345"/>
      <c r="CL37" s="345"/>
      <c r="CM37" s="345"/>
      <c r="CN37" s="345"/>
      <c r="CO37" s="345"/>
      <c r="CP37" s="345"/>
      <c r="CQ37" s="345"/>
      <c r="CR37" s="345"/>
      <c r="CS37" s="345"/>
      <c r="CT37" s="345"/>
      <c r="CU37" s="345"/>
      <c r="CV37" s="345"/>
      <c r="CW37" s="345"/>
      <c r="CX37" s="345"/>
    </row>
    <row r="38" spans="1:102" ht="15">
      <c r="A38" s="392"/>
      <c r="B38" s="393"/>
      <c r="C38" s="468"/>
      <c r="D38" s="529"/>
      <c r="E38" s="393"/>
      <c r="F38" s="393"/>
      <c r="G38" s="361"/>
      <c r="H38" s="408">
        <f>E38*G38</f>
        <v>0</v>
      </c>
      <c r="I38" s="409"/>
      <c r="J38" s="361"/>
      <c r="K38" s="408">
        <f>E38*J38</f>
        <v>0</v>
      </c>
      <c r="L38" s="411"/>
      <c r="M38" s="361">
        <f>G38-L38</f>
        <v>0</v>
      </c>
      <c r="N38" s="394" t="s">
        <v>171</v>
      </c>
      <c r="O38" s="422">
        <f>IF(N$74="",E38*M38,"")</f>
        <v>0</v>
      </c>
      <c r="P38" s="612" t="s">
        <v>171</v>
      </c>
      <c r="Q38" s="397" t="s">
        <v>171</v>
      </c>
      <c r="R38" s="397" t="s">
        <v>171</v>
      </c>
      <c r="S38" s="397" t="s">
        <v>171</v>
      </c>
      <c r="T38" s="397" t="s">
        <v>171</v>
      </c>
      <c r="U38" s="407"/>
      <c r="V38" s="408"/>
      <c r="W38" s="613">
        <f>U38*V38</f>
        <v>0</v>
      </c>
      <c r="X38" s="169">
        <f>W38</f>
        <v>0</v>
      </c>
      <c r="Y38" s="562"/>
      <c r="Z38" s="536">
        <f>J38-Y38</f>
        <v>0</v>
      </c>
      <c r="AA38" s="534" t="s">
        <v>171</v>
      </c>
      <c r="AB38" s="536">
        <f>IF(AA$74="",E38*Z38,"")</f>
        <v>0</v>
      </c>
      <c r="AC38" s="614" t="s">
        <v>171</v>
      </c>
      <c r="AD38" s="615" t="s">
        <v>171</v>
      </c>
      <c r="AE38" s="615" t="s">
        <v>171</v>
      </c>
      <c r="AF38" s="626"/>
      <c r="AG38" s="627"/>
      <c r="AH38" s="618">
        <f t="shared" si="84" ref="AH38:AH42">AF38*AG38</f>
        <v>0</v>
      </c>
      <c r="AI38" s="538">
        <f>AH38</f>
        <v>0</v>
      </c>
      <c r="AJ38" s="562"/>
      <c r="AK38" s="615" t="s">
        <v>171</v>
      </c>
      <c r="AL38" s="615"/>
      <c r="AM38" s="361">
        <f>IF(AN$74="",V38-AL38,"")</f>
        <v>0</v>
      </c>
      <c r="AN38" s="534" t="s">
        <v>171</v>
      </c>
      <c r="AO38" s="536">
        <f>IF(AN$74="",U38*AM38,"")</f>
        <v>0</v>
      </c>
      <c r="AP38" s="614" t="s">
        <v>171</v>
      </c>
      <c r="AQ38" s="615" t="s">
        <v>171</v>
      </c>
      <c r="AR38" s="615" t="s">
        <v>171</v>
      </c>
      <c r="AS38" s="642"/>
      <c r="AT38" s="564"/>
      <c r="AU38" s="618">
        <f t="shared" si="85" ref="AU38:AU42">AS38*AT38</f>
        <v>0</v>
      </c>
      <c r="AV38" s="538">
        <f>AU38</f>
        <v>0</v>
      </c>
      <c r="AW38" s="562"/>
      <c r="AX38" s="615" t="s">
        <v>171</v>
      </c>
      <c r="AY38" s="615"/>
      <c r="AZ38" s="361">
        <f>IF(BA$74="",AG38-AY38,"")</f>
        <v>0</v>
      </c>
      <c r="BA38" s="534" t="s">
        <v>171</v>
      </c>
      <c r="BB38" s="536">
        <f>IF(BA$74="",AF38*AZ38,"")</f>
        <v>0</v>
      </c>
      <c r="BC38" s="614" t="s">
        <v>171</v>
      </c>
      <c r="BD38" s="615" t="s">
        <v>171</v>
      </c>
      <c r="BE38" s="615" t="s">
        <v>171</v>
      </c>
      <c r="BF38" s="642"/>
      <c r="BG38" s="564"/>
      <c r="BH38" s="618">
        <f t="shared" si="86" ref="BH38:BH42">BF38*BG38</f>
        <v>0</v>
      </c>
      <c r="BI38" s="538">
        <f>BH38</f>
        <v>0</v>
      </c>
      <c r="BJ38" s="562"/>
      <c r="BK38" s="615" t="s">
        <v>171</v>
      </c>
      <c r="BL38" s="615"/>
      <c r="BM38" s="361">
        <f t="shared" si="87" ref="BM38:BM42">IF(BN$74="",AT38-BL38,"")</f>
        <v>0</v>
      </c>
      <c r="BN38" s="534" t="s">
        <v>171</v>
      </c>
      <c r="BO38" s="536">
        <f>IF(BN$74="",AS38*BM38,"")</f>
        <v>0</v>
      </c>
      <c r="BP38" s="614" t="s">
        <v>171</v>
      </c>
      <c r="BQ38" s="615" t="s">
        <v>171</v>
      </c>
      <c r="BR38" s="615" t="s">
        <v>171</v>
      </c>
      <c r="BS38" s="642"/>
      <c r="BT38" s="564"/>
      <c r="BU38" s="618">
        <f t="shared" si="88" ref="BU38:BU42">BS38*BT38</f>
        <v>0</v>
      </c>
      <c r="BV38" s="538">
        <f>BU38</f>
        <v>0</v>
      </c>
      <c r="BW38" s="569"/>
      <c r="BX38" s="619" t="s">
        <v>171</v>
      </c>
      <c r="BY38" s="619"/>
      <c r="BZ38" s="403">
        <f t="shared" si="89" ref="BZ38:BZ42">IF(CA$74="",BG38-BY38,"")</f>
        <v>0</v>
      </c>
      <c r="CA38" s="540" t="s">
        <v>171</v>
      </c>
      <c r="CB38" s="541">
        <f>IF(CA$74="",BF38*BZ38,"")</f>
        <v>0</v>
      </c>
      <c r="CC38" s="620" t="s">
        <v>171</v>
      </c>
      <c r="CD38" s="619" t="s">
        <v>171</v>
      </c>
      <c r="CE38" s="619" t="s">
        <v>171</v>
      </c>
      <c r="CF38" s="643"/>
      <c r="CG38" s="572"/>
      <c r="CH38" s="623">
        <f t="shared" si="90" ref="CH38:CH42">CF38*CG38</f>
        <v>0</v>
      </c>
      <c r="CI38" s="544">
        <f>CH38</f>
        <v>0</v>
      </c>
      <c r="CJ38" s="345"/>
      <c r="CK38" s="345"/>
      <c r="CL38" s="345"/>
      <c r="CM38" s="345"/>
      <c r="CN38" s="345"/>
      <c r="CO38" s="345"/>
      <c r="CP38" s="345"/>
      <c r="CQ38" s="345"/>
      <c r="CR38" s="345"/>
      <c r="CS38" s="345"/>
      <c r="CT38" s="345"/>
      <c r="CU38" s="345"/>
      <c r="CV38" s="345"/>
      <c r="CW38" s="345"/>
      <c r="CX38" s="345"/>
    </row>
    <row r="39" spans="1:102" ht="15">
      <c r="A39" s="392"/>
      <c r="B39" s="393"/>
      <c r="C39" s="468"/>
      <c r="D39" s="529"/>
      <c r="E39" s="393"/>
      <c r="F39" s="393"/>
      <c r="G39" s="361"/>
      <c r="H39" s="408">
        <f>E39*G39</f>
        <v>0</v>
      </c>
      <c r="I39" s="409"/>
      <c r="J39" s="361"/>
      <c r="K39" s="408">
        <f>E39*J39</f>
        <v>0</v>
      </c>
      <c r="L39" s="411"/>
      <c r="M39" s="361">
        <f>G39-L39</f>
        <v>0</v>
      </c>
      <c r="N39" s="394" t="s">
        <v>171</v>
      </c>
      <c r="O39" s="422">
        <f t="shared" si="91" ref="O39:O42">IF(N$74="",E39*M39,"")</f>
        <v>0</v>
      </c>
      <c r="P39" s="612" t="s">
        <v>171</v>
      </c>
      <c r="Q39" s="397" t="s">
        <v>171</v>
      </c>
      <c r="R39" s="397" t="s">
        <v>171</v>
      </c>
      <c r="S39" s="397" t="s">
        <v>171</v>
      </c>
      <c r="T39" s="397" t="s">
        <v>171</v>
      </c>
      <c r="U39" s="407"/>
      <c r="V39" s="408"/>
      <c r="W39" s="613">
        <f>U39*V39</f>
        <v>0</v>
      </c>
      <c r="X39" s="169">
        <f t="shared" si="92" ref="X39:X42">W39</f>
        <v>0</v>
      </c>
      <c r="Y39" s="562"/>
      <c r="Z39" s="536">
        <f>J39-Y39</f>
        <v>0</v>
      </c>
      <c r="AA39" s="534" t="s">
        <v>171</v>
      </c>
      <c r="AB39" s="536">
        <f>IF(AA$74="",E39*Z39,"")</f>
        <v>0</v>
      </c>
      <c r="AC39" s="614" t="s">
        <v>171</v>
      </c>
      <c r="AD39" s="615" t="s">
        <v>171</v>
      </c>
      <c r="AE39" s="615" t="s">
        <v>171</v>
      </c>
      <c r="AF39" s="626"/>
      <c r="AG39" s="627"/>
      <c r="AH39" s="618">
        <f>AF39*AG39</f>
        <v>0</v>
      </c>
      <c r="AI39" s="538">
        <f t="shared" si="93" ref="AI39:AI42">AH39</f>
        <v>0</v>
      </c>
      <c r="AJ39" s="562"/>
      <c r="AK39" s="615" t="s">
        <v>171</v>
      </c>
      <c r="AL39" s="615"/>
      <c r="AM39" s="361">
        <f>IF(AN$74="",V39-AL39,"")</f>
        <v>0</v>
      </c>
      <c r="AN39" s="534" t="s">
        <v>171</v>
      </c>
      <c r="AO39" s="536">
        <f t="shared" si="94" ref="AO39:AO42">IF(AN$74="",U39*AM39,"")</f>
        <v>0</v>
      </c>
      <c r="AP39" s="614" t="s">
        <v>171</v>
      </c>
      <c r="AQ39" s="615" t="s">
        <v>171</v>
      </c>
      <c r="AR39" s="615" t="s">
        <v>171</v>
      </c>
      <c r="AS39" s="642"/>
      <c r="AT39" s="564"/>
      <c r="AU39" s="618">
        <f>AS39*AT39</f>
        <v>0</v>
      </c>
      <c r="AV39" s="538">
        <f t="shared" si="95" ref="AV39:AV42">AU39</f>
        <v>0</v>
      </c>
      <c r="AW39" s="562"/>
      <c r="AX39" s="615" t="s">
        <v>171</v>
      </c>
      <c r="AY39" s="615"/>
      <c r="AZ39" s="361">
        <f>IF(BA$74="",AG39-AY39,"")</f>
        <v>0</v>
      </c>
      <c r="BA39" s="534" t="s">
        <v>171</v>
      </c>
      <c r="BB39" s="536">
        <f t="shared" si="96" ref="BB39:BB42">IF(BA$74="",AF39*AZ39,"")</f>
        <v>0</v>
      </c>
      <c r="BC39" s="614" t="s">
        <v>171</v>
      </c>
      <c r="BD39" s="615" t="s">
        <v>171</v>
      </c>
      <c r="BE39" s="615" t="s">
        <v>171</v>
      </c>
      <c r="BF39" s="642"/>
      <c r="BG39" s="564"/>
      <c r="BH39" s="618">
        <f>BF39*BG39</f>
        <v>0</v>
      </c>
      <c r="BI39" s="538">
        <f t="shared" si="97" ref="BI39:BI42">BH39</f>
        <v>0</v>
      </c>
      <c r="BJ39" s="562"/>
      <c r="BK39" s="615" t="s">
        <v>171</v>
      </c>
      <c r="BL39" s="615"/>
      <c r="BM39" s="361">
        <f>IF(BN$74="",AT39-BL39,"")</f>
        <v>0</v>
      </c>
      <c r="BN39" s="534" t="s">
        <v>171</v>
      </c>
      <c r="BO39" s="536">
        <f t="shared" si="98" ref="BO39:BO42">IF(BN$74="",AS39*BM39,"")</f>
        <v>0</v>
      </c>
      <c r="BP39" s="614" t="s">
        <v>171</v>
      </c>
      <c r="BQ39" s="615" t="s">
        <v>171</v>
      </c>
      <c r="BR39" s="615" t="s">
        <v>171</v>
      </c>
      <c r="BS39" s="642"/>
      <c r="BT39" s="564"/>
      <c r="BU39" s="618">
        <f>BS39*BT39</f>
        <v>0</v>
      </c>
      <c r="BV39" s="538">
        <f t="shared" si="99" ref="BV39:BV42">BU39</f>
        <v>0</v>
      </c>
      <c r="BW39" s="569"/>
      <c r="BX39" s="619" t="s">
        <v>171</v>
      </c>
      <c r="BY39" s="619"/>
      <c r="BZ39" s="403">
        <f>IF(CA$74="",BG39-BY39,"")</f>
        <v>0</v>
      </c>
      <c r="CA39" s="540" t="s">
        <v>171</v>
      </c>
      <c r="CB39" s="541">
        <f t="shared" si="100" ref="CB39:CB42">IF(CA$74="",BF39*BZ39,"")</f>
        <v>0</v>
      </c>
      <c r="CC39" s="620" t="s">
        <v>171</v>
      </c>
      <c r="CD39" s="619" t="s">
        <v>171</v>
      </c>
      <c r="CE39" s="619" t="s">
        <v>171</v>
      </c>
      <c r="CF39" s="643"/>
      <c r="CG39" s="572"/>
      <c r="CH39" s="623">
        <f>CF39*CG39</f>
        <v>0</v>
      </c>
      <c r="CI39" s="544">
        <f t="shared" si="101" ref="CI39:CI42">CH39</f>
        <v>0</v>
      </c>
      <c r="CJ39" s="345"/>
      <c r="CK39" s="345"/>
      <c r="CL39" s="345"/>
      <c r="CM39" s="345"/>
      <c r="CN39" s="345"/>
      <c r="CO39" s="345"/>
      <c r="CP39" s="345"/>
      <c r="CQ39" s="345"/>
      <c r="CR39" s="345"/>
      <c r="CS39" s="345"/>
      <c r="CT39" s="345"/>
      <c r="CU39" s="345"/>
      <c r="CV39" s="345"/>
      <c r="CW39" s="345"/>
      <c r="CX39" s="345"/>
    </row>
    <row r="40" spans="1:102" ht="15">
      <c r="A40" s="392"/>
      <c r="B40" s="393"/>
      <c r="C40" s="468"/>
      <c r="D40" s="529"/>
      <c r="E40" s="393"/>
      <c r="F40" s="393"/>
      <c r="G40" s="361"/>
      <c r="H40" s="408">
        <f>E40*G40</f>
        <v>0</v>
      </c>
      <c r="I40" s="409"/>
      <c r="J40" s="361"/>
      <c r="K40" s="408">
        <f>E40*J40</f>
        <v>0</v>
      </c>
      <c r="L40" s="411"/>
      <c r="M40" s="361">
        <f>G40-L40</f>
        <v>0</v>
      </c>
      <c r="N40" s="394" t="s">
        <v>171</v>
      </c>
      <c r="O40" s="422">
        <f>IF(N$74="",E40*M40,"")</f>
        <v>0</v>
      </c>
      <c r="P40" s="612" t="s">
        <v>171</v>
      </c>
      <c r="Q40" s="397" t="s">
        <v>171</v>
      </c>
      <c r="R40" s="397" t="s">
        <v>171</v>
      </c>
      <c r="S40" s="397" t="s">
        <v>171</v>
      </c>
      <c r="T40" s="397" t="s">
        <v>171</v>
      </c>
      <c r="U40" s="407"/>
      <c r="V40" s="408"/>
      <c r="W40" s="613">
        <f>U40*V40</f>
        <v>0</v>
      </c>
      <c r="X40" s="169">
        <f>W40</f>
        <v>0</v>
      </c>
      <c r="Y40" s="562"/>
      <c r="Z40" s="536">
        <f>J40-Y40</f>
        <v>0</v>
      </c>
      <c r="AA40" s="534" t="s">
        <v>171</v>
      </c>
      <c r="AB40" s="536">
        <f>IF(AA$74="",E40*Z40,"")</f>
        <v>0</v>
      </c>
      <c r="AC40" s="614" t="s">
        <v>171</v>
      </c>
      <c r="AD40" s="615" t="s">
        <v>171</v>
      </c>
      <c r="AE40" s="615" t="s">
        <v>171</v>
      </c>
      <c r="AF40" s="626"/>
      <c r="AG40" s="627"/>
      <c r="AH40" s="618">
        <f>AF40*AG40</f>
        <v>0</v>
      </c>
      <c r="AI40" s="538">
        <f>AH40</f>
        <v>0</v>
      </c>
      <c r="AJ40" s="562"/>
      <c r="AK40" s="615" t="s">
        <v>171</v>
      </c>
      <c r="AL40" s="615"/>
      <c r="AM40" s="361">
        <f>IF(AN$74="",V40-AL40,"")</f>
        <v>0</v>
      </c>
      <c r="AN40" s="534" t="s">
        <v>171</v>
      </c>
      <c r="AO40" s="536">
        <f>IF(AN$74="",U40*AM40,"")</f>
        <v>0</v>
      </c>
      <c r="AP40" s="614" t="s">
        <v>171</v>
      </c>
      <c r="AQ40" s="615" t="s">
        <v>171</v>
      </c>
      <c r="AR40" s="615" t="s">
        <v>171</v>
      </c>
      <c r="AS40" s="642"/>
      <c r="AT40" s="564"/>
      <c r="AU40" s="618">
        <f>AS40*AT40</f>
        <v>0</v>
      </c>
      <c r="AV40" s="538">
        <f>AU40</f>
        <v>0</v>
      </c>
      <c r="AW40" s="562"/>
      <c r="AX40" s="615" t="s">
        <v>171</v>
      </c>
      <c r="AY40" s="615"/>
      <c r="AZ40" s="361">
        <f>IF(BA$74="",AG40-AY40,"")</f>
        <v>0</v>
      </c>
      <c r="BA40" s="534" t="s">
        <v>171</v>
      </c>
      <c r="BB40" s="536">
        <f>IF(BA$74="",AF40*AZ40,"")</f>
        <v>0</v>
      </c>
      <c r="BC40" s="614" t="s">
        <v>171</v>
      </c>
      <c r="BD40" s="615" t="s">
        <v>171</v>
      </c>
      <c r="BE40" s="615" t="s">
        <v>171</v>
      </c>
      <c r="BF40" s="642"/>
      <c r="BG40" s="564"/>
      <c r="BH40" s="618">
        <f>BF40*BG40</f>
        <v>0</v>
      </c>
      <c r="BI40" s="538">
        <f>BH40</f>
        <v>0</v>
      </c>
      <c r="BJ40" s="562"/>
      <c r="BK40" s="615" t="s">
        <v>171</v>
      </c>
      <c r="BL40" s="615"/>
      <c r="BM40" s="361">
        <f>IF(BN$74="",AT40-BL40,"")</f>
        <v>0</v>
      </c>
      <c r="BN40" s="534" t="s">
        <v>171</v>
      </c>
      <c r="BO40" s="536">
        <f>IF(BN$74="",AS40*BM40,"")</f>
        <v>0</v>
      </c>
      <c r="BP40" s="614" t="s">
        <v>171</v>
      </c>
      <c r="BQ40" s="615" t="s">
        <v>171</v>
      </c>
      <c r="BR40" s="615" t="s">
        <v>171</v>
      </c>
      <c r="BS40" s="642"/>
      <c r="BT40" s="564"/>
      <c r="BU40" s="618">
        <f>BS40*BT40</f>
        <v>0</v>
      </c>
      <c r="BV40" s="538">
        <f>BU40</f>
        <v>0</v>
      </c>
      <c r="BW40" s="569"/>
      <c r="BX40" s="619" t="s">
        <v>171</v>
      </c>
      <c r="BY40" s="619"/>
      <c r="BZ40" s="403">
        <f>IF(CA$74="",BG40-BY40,"")</f>
        <v>0</v>
      </c>
      <c r="CA40" s="540" t="s">
        <v>171</v>
      </c>
      <c r="CB40" s="541">
        <f>IF(CA$74="",BF40*BZ40,"")</f>
        <v>0</v>
      </c>
      <c r="CC40" s="620" t="s">
        <v>171</v>
      </c>
      <c r="CD40" s="619" t="s">
        <v>171</v>
      </c>
      <c r="CE40" s="619" t="s">
        <v>171</v>
      </c>
      <c r="CF40" s="643"/>
      <c r="CG40" s="572"/>
      <c r="CH40" s="623">
        <f>CF40*CG40</f>
        <v>0</v>
      </c>
      <c r="CI40" s="544">
        <f>CH40</f>
        <v>0</v>
      </c>
      <c r="CJ40" s="345"/>
      <c r="CK40" s="345"/>
      <c r="CL40" s="345"/>
      <c r="CM40" s="345"/>
      <c r="CN40" s="345"/>
      <c r="CO40" s="345"/>
      <c r="CP40" s="345"/>
      <c r="CQ40" s="345"/>
      <c r="CR40" s="345"/>
      <c r="CS40" s="345"/>
      <c r="CT40" s="345"/>
      <c r="CU40" s="345"/>
      <c r="CV40" s="345"/>
      <c r="CW40" s="345"/>
      <c r="CX40" s="345"/>
    </row>
    <row r="41" spans="1:102" ht="15">
      <c r="A41" s="392"/>
      <c r="B41" s="393"/>
      <c r="C41" s="468"/>
      <c r="D41" s="529"/>
      <c r="E41" s="393"/>
      <c r="F41" s="393"/>
      <c r="G41" s="361"/>
      <c r="H41" s="408">
        <f>E41*G41</f>
        <v>0</v>
      </c>
      <c r="I41" s="409"/>
      <c r="J41" s="361"/>
      <c r="K41" s="408">
        <f>E41*J41</f>
        <v>0</v>
      </c>
      <c r="L41" s="411"/>
      <c r="M41" s="361">
        <f>G41-L41</f>
        <v>0</v>
      </c>
      <c r="N41" s="394" t="s">
        <v>171</v>
      </c>
      <c r="O41" s="422">
        <f>IF(N$74="",E41*M41,"")</f>
        <v>0</v>
      </c>
      <c r="P41" s="612" t="s">
        <v>171</v>
      </c>
      <c r="Q41" s="397" t="s">
        <v>171</v>
      </c>
      <c r="R41" s="397" t="s">
        <v>171</v>
      </c>
      <c r="S41" s="397" t="s">
        <v>171</v>
      </c>
      <c r="T41" s="397" t="s">
        <v>171</v>
      </c>
      <c r="U41" s="407"/>
      <c r="V41" s="408"/>
      <c r="W41" s="613">
        <f>U41*V41</f>
        <v>0</v>
      </c>
      <c r="X41" s="169">
        <f>W41</f>
        <v>0</v>
      </c>
      <c r="Y41" s="562"/>
      <c r="Z41" s="536">
        <f>J41-Y41</f>
        <v>0</v>
      </c>
      <c r="AA41" s="534" t="s">
        <v>171</v>
      </c>
      <c r="AB41" s="536">
        <f>IF(AA$74="",E41*Z41,"")</f>
        <v>0</v>
      </c>
      <c r="AC41" s="614" t="s">
        <v>171</v>
      </c>
      <c r="AD41" s="615" t="s">
        <v>171</v>
      </c>
      <c r="AE41" s="615" t="s">
        <v>171</v>
      </c>
      <c r="AF41" s="626"/>
      <c r="AG41" s="627"/>
      <c r="AH41" s="618">
        <f>AF41*AG41</f>
        <v>0</v>
      </c>
      <c r="AI41" s="538">
        <f>AH41</f>
        <v>0</v>
      </c>
      <c r="AJ41" s="562"/>
      <c r="AK41" s="615" t="s">
        <v>171</v>
      </c>
      <c r="AL41" s="615"/>
      <c r="AM41" s="361">
        <f>IF(AN$74="",V41-AL41,"")</f>
        <v>0</v>
      </c>
      <c r="AN41" s="534" t="s">
        <v>171</v>
      </c>
      <c r="AO41" s="536">
        <f>IF(AN$74="",U41*AM41,"")</f>
        <v>0</v>
      </c>
      <c r="AP41" s="614" t="s">
        <v>171</v>
      </c>
      <c r="AQ41" s="615" t="s">
        <v>171</v>
      </c>
      <c r="AR41" s="615" t="s">
        <v>171</v>
      </c>
      <c r="AS41" s="642"/>
      <c r="AT41" s="564"/>
      <c r="AU41" s="618">
        <f>AS41*AT41</f>
        <v>0</v>
      </c>
      <c r="AV41" s="538">
        <f>AU41</f>
        <v>0</v>
      </c>
      <c r="AW41" s="562"/>
      <c r="AX41" s="615" t="s">
        <v>171</v>
      </c>
      <c r="AY41" s="615"/>
      <c r="AZ41" s="361">
        <f>IF(BA$74="",AG41-AY41,"")</f>
        <v>0</v>
      </c>
      <c r="BA41" s="534" t="s">
        <v>171</v>
      </c>
      <c r="BB41" s="536">
        <f>IF(BA$74="",AF41*AZ41,"")</f>
        <v>0</v>
      </c>
      <c r="BC41" s="614" t="s">
        <v>171</v>
      </c>
      <c r="BD41" s="615" t="s">
        <v>171</v>
      </c>
      <c r="BE41" s="615" t="s">
        <v>171</v>
      </c>
      <c r="BF41" s="642"/>
      <c r="BG41" s="564"/>
      <c r="BH41" s="618">
        <f>BF41*BG41</f>
        <v>0</v>
      </c>
      <c r="BI41" s="538">
        <f>BH41</f>
        <v>0</v>
      </c>
      <c r="BJ41" s="562"/>
      <c r="BK41" s="615" t="s">
        <v>171</v>
      </c>
      <c r="BL41" s="615"/>
      <c r="BM41" s="361">
        <f>IF(BN$74="",AT41-BL41,"")</f>
        <v>0</v>
      </c>
      <c r="BN41" s="534" t="s">
        <v>171</v>
      </c>
      <c r="BO41" s="536">
        <f>IF(BN$74="",AS41*BM41,"")</f>
        <v>0</v>
      </c>
      <c r="BP41" s="614" t="s">
        <v>171</v>
      </c>
      <c r="BQ41" s="615" t="s">
        <v>171</v>
      </c>
      <c r="BR41" s="615" t="s">
        <v>171</v>
      </c>
      <c r="BS41" s="642"/>
      <c r="BT41" s="564"/>
      <c r="BU41" s="618">
        <f>BS41*BT41</f>
        <v>0</v>
      </c>
      <c r="BV41" s="538">
        <f>BU41</f>
        <v>0</v>
      </c>
      <c r="BW41" s="569"/>
      <c r="BX41" s="619" t="s">
        <v>171</v>
      </c>
      <c r="BY41" s="619"/>
      <c r="BZ41" s="403">
        <f>IF(CA$74="",BG41-BY41,"")</f>
        <v>0</v>
      </c>
      <c r="CA41" s="540" t="s">
        <v>171</v>
      </c>
      <c r="CB41" s="541">
        <f>IF(CA$74="",BF41*BZ41,"")</f>
        <v>0</v>
      </c>
      <c r="CC41" s="620" t="s">
        <v>171</v>
      </c>
      <c r="CD41" s="619" t="s">
        <v>171</v>
      </c>
      <c r="CE41" s="619" t="s">
        <v>171</v>
      </c>
      <c r="CF41" s="643"/>
      <c r="CG41" s="572"/>
      <c r="CH41" s="623">
        <f>CF41*CG41</f>
        <v>0</v>
      </c>
      <c r="CI41" s="544">
        <f>CH41</f>
        <v>0</v>
      </c>
      <c r="CJ41" s="345"/>
      <c r="CK41" s="345"/>
      <c r="CL41" s="345"/>
      <c r="CM41" s="345"/>
      <c r="CN41" s="345"/>
      <c r="CO41" s="345"/>
      <c r="CP41" s="345"/>
      <c r="CQ41" s="345"/>
      <c r="CR41" s="345"/>
      <c r="CS41" s="345"/>
      <c r="CT41" s="345"/>
      <c r="CU41" s="345"/>
      <c r="CV41" s="345"/>
      <c r="CW41" s="345"/>
      <c r="CX41" s="345"/>
    </row>
    <row r="42" spans="1:102" ht="15.75" thickBot="1">
      <c r="A42" s="424"/>
      <c r="B42" s="425"/>
      <c r="C42" s="668"/>
      <c r="D42" s="583"/>
      <c r="E42" s="425"/>
      <c r="F42" s="425"/>
      <c r="G42" s="144"/>
      <c r="H42" s="442">
        <f>E42*G42</f>
        <v>0</v>
      </c>
      <c r="I42" s="427"/>
      <c r="J42" s="144"/>
      <c r="K42" s="408">
        <f>E42*J42</f>
        <v>0</v>
      </c>
      <c r="L42" s="428"/>
      <c r="M42" s="144">
        <f>G42-L42</f>
        <v>0</v>
      </c>
      <c r="N42" s="429" t="s">
        <v>171</v>
      </c>
      <c r="O42" s="422">
        <f>IF(N$74="",E42*M42,"")</f>
        <v>0</v>
      </c>
      <c r="P42" s="168" t="s">
        <v>171</v>
      </c>
      <c r="Q42" s="630" t="s">
        <v>171</v>
      </c>
      <c r="R42" s="630" t="s">
        <v>171</v>
      </c>
      <c r="S42" s="630" t="s">
        <v>171</v>
      </c>
      <c r="T42" s="630" t="s">
        <v>171</v>
      </c>
      <c r="U42" s="631"/>
      <c r="V42" s="442"/>
      <c r="W42" s="613">
        <f>U42*V42</f>
        <v>0</v>
      </c>
      <c r="X42" s="177">
        <f>W42</f>
        <v>0</v>
      </c>
      <c r="Y42" s="584"/>
      <c r="Z42" s="585">
        <f>J42-Y42</f>
        <v>0</v>
      </c>
      <c r="AA42" s="586" t="s">
        <v>171</v>
      </c>
      <c r="AB42" s="585">
        <f>IF(AA$74="",E42*Z42,"")</f>
        <v>0</v>
      </c>
      <c r="AC42" s="632" t="s">
        <v>171</v>
      </c>
      <c r="AD42" s="633" t="s">
        <v>171</v>
      </c>
      <c r="AE42" s="633" t="s">
        <v>171</v>
      </c>
      <c r="AF42" s="636"/>
      <c r="AG42" s="637"/>
      <c r="AH42" s="618">
        <f>AF42*AG42</f>
        <v>0</v>
      </c>
      <c r="AI42" s="589">
        <f>AH42</f>
        <v>0</v>
      </c>
      <c r="AJ42" s="584"/>
      <c r="AK42" s="633" t="s">
        <v>171</v>
      </c>
      <c r="AL42" s="633"/>
      <c r="AM42" s="144">
        <f>IF(AN$74="",V42-AL42,"")</f>
        <v>0</v>
      </c>
      <c r="AN42" s="586" t="s">
        <v>171</v>
      </c>
      <c r="AO42" s="585">
        <f>IF(AN$74="",U42*AM42,"")</f>
        <v>0</v>
      </c>
      <c r="AP42" s="632" t="s">
        <v>171</v>
      </c>
      <c r="AQ42" s="633" t="s">
        <v>171</v>
      </c>
      <c r="AR42" s="633" t="s">
        <v>171</v>
      </c>
      <c r="AS42" s="644"/>
      <c r="AT42" s="645"/>
      <c r="AU42" s="618">
        <f>AS42*AT42</f>
        <v>0</v>
      </c>
      <c r="AV42" s="589">
        <f>AU42</f>
        <v>0</v>
      </c>
      <c r="AW42" s="584"/>
      <c r="AX42" s="633" t="s">
        <v>171</v>
      </c>
      <c r="AY42" s="633"/>
      <c r="AZ42" s="144">
        <f>IF(BA$74="",AG42-AY42,"")</f>
        <v>0</v>
      </c>
      <c r="BA42" s="586" t="s">
        <v>171</v>
      </c>
      <c r="BB42" s="585">
        <f>IF(BA$74="",AF42*AZ42,"")</f>
        <v>0</v>
      </c>
      <c r="BC42" s="632" t="s">
        <v>171</v>
      </c>
      <c r="BD42" s="633" t="s">
        <v>171</v>
      </c>
      <c r="BE42" s="633" t="s">
        <v>171</v>
      </c>
      <c r="BF42" s="644"/>
      <c r="BG42" s="645"/>
      <c r="BH42" s="618">
        <f>BF42*BG42</f>
        <v>0</v>
      </c>
      <c r="BI42" s="589">
        <f>BH42</f>
        <v>0</v>
      </c>
      <c r="BJ42" s="584"/>
      <c r="BK42" s="633" t="s">
        <v>171</v>
      </c>
      <c r="BL42" s="633"/>
      <c r="BM42" s="144">
        <f>IF(BN$74="",AT42-BL42,"")</f>
        <v>0</v>
      </c>
      <c r="BN42" s="586" t="s">
        <v>171</v>
      </c>
      <c r="BO42" s="585">
        <f>IF(BN$74="",AS42*BM42,"")</f>
        <v>0</v>
      </c>
      <c r="BP42" s="632" t="s">
        <v>171</v>
      </c>
      <c r="BQ42" s="633" t="s">
        <v>171</v>
      </c>
      <c r="BR42" s="633" t="s">
        <v>171</v>
      </c>
      <c r="BS42" s="644"/>
      <c r="BT42" s="645"/>
      <c r="BU42" s="618">
        <f>BS42*BT42</f>
        <v>0</v>
      </c>
      <c r="BV42" s="589">
        <f>BU42</f>
        <v>0</v>
      </c>
      <c r="BW42" s="592"/>
      <c r="BX42" s="638" t="s">
        <v>171</v>
      </c>
      <c r="BY42" s="638"/>
      <c r="BZ42" s="146">
        <f>IF(CA$74="",BG42-BY42,"")</f>
        <v>0</v>
      </c>
      <c r="CA42" s="594" t="s">
        <v>171</v>
      </c>
      <c r="CB42" s="593">
        <f>IF(CA$74="",BF42*BZ42,"")</f>
        <v>0</v>
      </c>
      <c r="CC42" s="639" t="s">
        <v>171</v>
      </c>
      <c r="CD42" s="638" t="s">
        <v>171</v>
      </c>
      <c r="CE42" s="638" t="s">
        <v>171</v>
      </c>
      <c r="CF42" s="646"/>
      <c r="CG42" s="647"/>
      <c r="CH42" s="623">
        <f>CF42*CG42</f>
        <v>0</v>
      </c>
      <c r="CI42" s="597">
        <f>CH42</f>
        <v>0</v>
      </c>
      <c r="CJ42" s="345"/>
      <c r="CK42" s="345"/>
      <c r="CL42" s="345"/>
      <c r="CM42" s="345"/>
      <c r="CN42" s="345"/>
      <c r="CO42" s="345"/>
      <c r="CP42" s="345"/>
      <c r="CQ42" s="345"/>
      <c r="CR42" s="345"/>
      <c r="CS42" s="345"/>
      <c r="CT42" s="345"/>
      <c r="CU42" s="345"/>
      <c r="CV42" s="345"/>
      <c r="CW42" s="345"/>
      <c r="CX42" s="345"/>
    </row>
    <row r="43" spans="1:102" ht="15">
      <c r="A43" s="378"/>
      <c r="B43" s="379"/>
      <c r="C43" s="98" t="s">
        <v>13</v>
      </c>
      <c r="D43" s="598"/>
      <c r="E43" s="379"/>
      <c r="F43" s="379"/>
      <c r="G43" s="382"/>
      <c r="H43" s="383"/>
      <c r="I43" s="384"/>
      <c r="J43" s="382"/>
      <c r="K43" s="383"/>
      <c r="L43" s="386"/>
      <c r="M43" s="382"/>
      <c r="N43" s="379"/>
      <c r="O43" s="599"/>
      <c r="P43" s="383"/>
      <c r="Q43" s="381"/>
      <c r="R43" s="381"/>
      <c r="S43" s="381"/>
      <c r="T43" s="381"/>
      <c r="U43" s="381"/>
      <c r="V43" s="383"/>
      <c r="W43" s="383"/>
      <c r="X43" s="169"/>
      <c r="Y43" s="600"/>
      <c r="Z43" s="536">
        <f>J43-Y43</f>
        <v>0</v>
      </c>
      <c r="AA43" s="601"/>
      <c r="AB43" s="536">
        <f>IF(AA$74="",E43*Z43,"")</f>
        <v>0</v>
      </c>
      <c r="AC43" s="606"/>
      <c r="AD43" s="603"/>
      <c r="AE43" s="603"/>
      <c r="AF43" s="604"/>
      <c r="AG43" s="605"/>
      <c r="AH43" s="603"/>
      <c r="AI43" s="538"/>
      <c r="AJ43" s="600"/>
      <c r="AK43" s="603"/>
      <c r="AL43" s="603"/>
      <c r="AM43" s="603"/>
      <c r="AN43" s="601"/>
      <c r="AO43" s="536"/>
      <c r="AP43" s="606"/>
      <c r="AQ43" s="603"/>
      <c r="AR43" s="603"/>
      <c r="AS43" s="606"/>
      <c r="AT43" s="603"/>
      <c r="AU43" s="603"/>
      <c r="AV43" s="538"/>
      <c r="AW43" s="600"/>
      <c r="AX43" s="603"/>
      <c r="AY43" s="603"/>
      <c r="AZ43" s="603"/>
      <c r="BA43" s="601"/>
      <c r="BB43" s="536"/>
      <c r="BC43" s="606"/>
      <c r="BD43" s="603"/>
      <c r="BE43" s="603"/>
      <c r="BF43" s="606"/>
      <c r="BG43" s="603"/>
      <c r="BH43" s="603"/>
      <c r="BI43" s="538"/>
      <c r="BJ43" s="600"/>
      <c r="BK43" s="603"/>
      <c r="BL43" s="603"/>
      <c r="BM43" s="603"/>
      <c r="BN43" s="601"/>
      <c r="BO43" s="536"/>
      <c r="BP43" s="606"/>
      <c r="BQ43" s="603"/>
      <c r="BR43" s="603"/>
      <c r="BS43" s="606"/>
      <c r="BT43" s="603"/>
      <c r="BU43" s="603"/>
      <c r="BV43" s="538"/>
      <c r="BW43" s="607"/>
      <c r="BX43" s="610"/>
      <c r="BY43" s="610"/>
      <c r="BZ43" s="610"/>
      <c r="CA43" s="608"/>
      <c r="CB43" s="541"/>
      <c r="CC43" s="611"/>
      <c r="CD43" s="610"/>
      <c r="CE43" s="610"/>
      <c r="CF43" s="611"/>
      <c r="CG43" s="610"/>
      <c r="CH43" s="610"/>
      <c r="CI43" s="544"/>
      <c r="CJ43" s="345"/>
      <c r="CK43" s="345"/>
      <c r="CL43" s="345"/>
      <c r="CM43" s="345"/>
      <c r="CN43" s="345"/>
      <c r="CO43" s="345"/>
      <c r="CP43" s="345"/>
      <c r="CQ43" s="345"/>
      <c r="CR43" s="345"/>
      <c r="CS43" s="345"/>
      <c r="CT43" s="345"/>
      <c r="CU43" s="345"/>
      <c r="CV43" s="345"/>
      <c r="CW43" s="345"/>
      <c r="CX43" s="345"/>
    </row>
    <row r="44" spans="1:102" ht="15">
      <c r="A44" s="392"/>
      <c r="B44" s="393"/>
      <c r="C44" s="468"/>
      <c r="D44" s="529"/>
      <c r="E44" s="393"/>
      <c r="F44" s="393"/>
      <c r="G44" s="361"/>
      <c r="H44" s="408">
        <f>E44*G44</f>
        <v>0</v>
      </c>
      <c r="I44" s="409"/>
      <c r="J44" s="361"/>
      <c r="K44" s="408">
        <f>E44*J44</f>
        <v>0</v>
      </c>
      <c r="L44" s="411"/>
      <c r="M44" s="361">
        <f>G44-L44</f>
        <v>0</v>
      </c>
      <c r="N44" s="394" t="s">
        <v>171</v>
      </c>
      <c r="O44" s="422">
        <f>IF(N$74="",E44*M44,"")</f>
        <v>0</v>
      </c>
      <c r="P44" s="612" t="s">
        <v>171</v>
      </c>
      <c r="Q44" s="397" t="s">
        <v>171</v>
      </c>
      <c r="R44" s="397" t="s">
        <v>171</v>
      </c>
      <c r="S44" s="397" t="s">
        <v>171</v>
      </c>
      <c r="T44" s="397" t="s">
        <v>171</v>
      </c>
      <c r="U44" s="407"/>
      <c r="V44" s="408"/>
      <c r="W44" s="613">
        <f>U44*V44</f>
        <v>0</v>
      </c>
      <c r="X44" s="169">
        <f>W44</f>
        <v>0</v>
      </c>
      <c r="Y44" s="562"/>
      <c r="Z44" s="536">
        <f>J44-Y44</f>
        <v>0</v>
      </c>
      <c r="AA44" s="534" t="s">
        <v>171</v>
      </c>
      <c r="AB44" s="536">
        <f>IF(AA$74="",E44*Z44,"")</f>
        <v>0</v>
      </c>
      <c r="AC44" s="614" t="s">
        <v>171</v>
      </c>
      <c r="AD44" s="615" t="s">
        <v>171</v>
      </c>
      <c r="AE44" s="615" t="s">
        <v>171</v>
      </c>
      <c r="AF44" s="626"/>
      <c r="AG44" s="627"/>
      <c r="AH44" s="618">
        <f t="shared" si="102" ref="AH44:AH48">AF44*AG44</f>
        <v>0</v>
      </c>
      <c r="AI44" s="538">
        <f>AH44</f>
        <v>0</v>
      </c>
      <c r="AJ44" s="562"/>
      <c r="AK44" s="615" t="s">
        <v>171</v>
      </c>
      <c r="AL44" s="615"/>
      <c r="AM44" s="361">
        <f>IF(AN$74="",V44-AL44,"")</f>
        <v>0</v>
      </c>
      <c r="AN44" s="534" t="s">
        <v>171</v>
      </c>
      <c r="AO44" s="536">
        <f>IF(AN$74="",U44*AM44,"")</f>
        <v>0</v>
      </c>
      <c r="AP44" s="614" t="s">
        <v>171</v>
      </c>
      <c r="AQ44" s="615" t="s">
        <v>171</v>
      </c>
      <c r="AR44" s="615" t="s">
        <v>171</v>
      </c>
      <c r="AS44" s="642"/>
      <c r="AT44" s="564"/>
      <c r="AU44" s="618">
        <f t="shared" si="103" ref="AU44:AU48">AS44*AT44</f>
        <v>0</v>
      </c>
      <c r="AV44" s="538">
        <f>AU44</f>
        <v>0</v>
      </c>
      <c r="AW44" s="562"/>
      <c r="AX44" s="615" t="s">
        <v>171</v>
      </c>
      <c r="AY44" s="615"/>
      <c r="AZ44" s="361">
        <f>IF(BA$74="",AG44-AY44,"")</f>
        <v>0</v>
      </c>
      <c r="BA44" s="534" t="s">
        <v>171</v>
      </c>
      <c r="BB44" s="536">
        <f>IF(BA$74="",AF44*AZ44,"")</f>
        <v>0</v>
      </c>
      <c r="BC44" s="614" t="s">
        <v>171</v>
      </c>
      <c r="BD44" s="615" t="s">
        <v>171</v>
      </c>
      <c r="BE44" s="615" t="s">
        <v>171</v>
      </c>
      <c r="BF44" s="642"/>
      <c r="BG44" s="564"/>
      <c r="BH44" s="618">
        <f t="shared" si="104" ref="BH44:BH48">BF44*BG44</f>
        <v>0</v>
      </c>
      <c r="BI44" s="538">
        <f>BH44</f>
        <v>0</v>
      </c>
      <c r="BJ44" s="562"/>
      <c r="BK44" s="615" t="s">
        <v>171</v>
      </c>
      <c r="BL44" s="615"/>
      <c r="BM44" s="361">
        <f t="shared" si="105" ref="BM44:BM48">IF(BN$74="",AT44-BL44,"")</f>
        <v>0</v>
      </c>
      <c r="BN44" s="534" t="s">
        <v>171</v>
      </c>
      <c r="BO44" s="536">
        <f>IF(BN$74="",AS44*BM44,"")</f>
        <v>0</v>
      </c>
      <c r="BP44" s="614" t="s">
        <v>171</v>
      </c>
      <c r="BQ44" s="615" t="s">
        <v>171</v>
      </c>
      <c r="BR44" s="615" t="s">
        <v>171</v>
      </c>
      <c r="BS44" s="642"/>
      <c r="BT44" s="564"/>
      <c r="BU44" s="618">
        <f t="shared" si="106" ref="BU44:BU48">BS44*BT44</f>
        <v>0</v>
      </c>
      <c r="BV44" s="538">
        <f>BU44</f>
        <v>0</v>
      </c>
      <c r="BW44" s="569"/>
      <c r="BX44" s="619" t="s">
        <v>171</v>
      </c>
      <c r="BY44" s="619"/>
      <c r="BZ44" s="403">
        <f t="shared" si="107" ref="BZ44:BZ48">IF(CA$74="",BG44-BY44,"")</f>
        <v>0</v>
      </c>
      <c r="CA44" s="540" t="s">
        <v>171</v>
      </c>
      <c r="CB44" s="541">
        <f>IF(CA$74="",BF44*BZ44,"")</f>
        <v>0</v>
      </c>
      <c r="CC44" s="620" t="s">
        <v>171</v>
      </c>
      <c r="CD44" s="619" t="s">
        <v>171</v>
      </c>
      <c r="CE44" s="619" t="s">
        <v>171</v>
      </c>
      <c r="CF44" s="643"/>
      <c r="CG44" s="572"/>
      <c r="CH44" s="623">
        <f t="shared" si="108" ref="CH44:CH48">CF44*CG44</f>
        <v>0</v>
      </c>
      <c r="CI44" s="544">
        <f>CH44</f>
        <v>0</v>
      </c>
      <c r="CJ44" s="345"/>
      <c r="CK44" s="345"/>
      <c r="CL44" s="345"/>
      <c r="CM44" s="345"/>
      <c r="CN44" s="345"/>
      <c r="CO44" s="345"/>
      <c r="CP44" s="345"/>
      <c r="CQ44" s="345"/>
      <c r="CR44" s="345"/>
      <c r="CS44" s="345"/>
      <c r="CT44" s="345"/>
      <c r="CU44" s="345"/>
      <c r="CV44" s="345"/>
      <c r="CW44" s="345"/>
      <c r="CX44" s="345"/>
    </row>
    <row r="45" spans="1:102" ht="15">
      <c r="A45" s="392"/>
      <c r="B45" s="393"/>
      <c r="C45" s="468"/>
      <c r="D45" s="529"/>
      <c r="E45" s="393"/>
      <c r="F45" s="393"/>
      <c r="G45" s="361"/>
      <c r="H45" s="408">
        <f>E45*G45</f>
        <v>0</v>
      </c>
      <c r="I45" s="409"/>
      <c r="J45" s="361"/>
      <c r="K45" s="408">
        <f>E45*J45</f>
        <v>0</v>
      </c>
      <c r="L45" s="411"/>
      <c r="M45" s="361">
        <f>G45-L45</f>
        <v>0</v>
      </c>
      <c r="N45" s="394" t="s">
        <v>171</v>
      </c>
      <c r="O45" s="422">
        <f t="shared" si="109" ref="O45:O48">IF(N$74="",E45*M45,"")</f>
        <v>0</v>
      </c>
      <c r="P45" s="612" t="s">
        <v>171</v>
      </c>
      <c r="Q45" s="397" t="s">
        <v>171</v>
      </c>
      <c r="R45" s="397" t="s">
        <v>171</v>
      </c>
      <c r="S45" s="397" t="s">
        <v>171</v>
      </c>
      <c r="T45" s="397" t="s">
        <v>171</v>
      </c>
      <c r="U45" s="407"/>
      <c r="V45" s="408"/>
      <c r="W45" s="613">
        <f>U45*V45</f>
        <v>0</v>
      </c>
      <c r="X45" s="169">
        <f t="shared" si="110" ref="X45:X48">W45</f>
        <v>0</v>
      </c>
      <c r="Y45" s="562"/>
      <c r="Z45" s="536">
        <f>J45-Y45</f>
        <v>0</v>
      </c>
      <c r="AA45" s="534" t="s">
        <v>171</v>
      </c>
      <c r="AB45" s="536">
        <f>IF(AA$74="",E45*Z45,"")</f>
        <v>0</v>
      </c>
      <c r="AC45" s="614" t="s">
        <v>171</v>
      </c>
      <c r="AD45" s="615" t="s">
        <v>171</v>
      </c>
      <c r="AE45" s="615" t="s">
        <v>171</v>
      </c>
      <c r="AF45" s="626"/>
      <c r="AG45" s="627"/>
      <c r="AH45" s="618">
        <f>AF45*AG45</f>
        <v>0</v>
      </c>
      <c r="AI45" s="538">
        <f t="shared" si="111" ref="AI45:AI48">AH45</f>
        <v>0</v>
      </c>
      <c r="AJ45" s="562"/>
      <c r="AK45" s="615" t="s">
        <v>171</v>
      </c>
      <c r="AL45" s="615"/>
      <c r="AM45" s="361">
        <f>IF(AN$74="",V45-AL45,"")</f>
        <v>0</v>
      </c>
      <c r="AN45" s="534" t="s">
        <v>171</v>
      </c>
      <c r="AO45" s="536">
        <f t="shared" si="112" ref="AO45:AO48">IF(AN$74="",U45*AM45,"")</f>
        <v>0</v>
      </c>
      <c r="AP45" s="614" t="s">
        <v>171</v>
      </c>
      <c r="AQ45" s="615" t="s">
        <v>171</v>
      </c>
      <c r="AR45" s="615" t="s">
        <v>171</v>
      </c>
      <c r="AS45" s="642"/>
      <c r="AT45" s="564"/>
      <c r="AU45" s="618">
        <f>AS45*AT45</f>
        <v>0</v>
      </c>
      <c r="AV45" s="538">
        <f t="shared" si="113" ref="AV45:AV48">AU45</f>
        <v>0</v>
      </c>
      <c r="AW45" s="562"/>
      <c r="AX45" s="615" t="s">
        <v>171</v>
      </c>
      <c r="AY45" s="615"/>
      <c r="AZ45" s="361">
        <f>IF(BA$74="",AG45-AY45,"")</f>
        <v>0</v>
      </c>
      <c r="BA45" s="534" t="s">
        <v>171</v>
      </c>
      <c r="BB45" s="536">
        <f t="shared" si="114" ref="BB45:BB48">IF(BA$74="",AF45*AZ45,"")</f>
        <v>0</v>
      </c>
      <c r="BC45" s="614" t="s">
        <v>171</v>
      </c>
      <c r="BD45" s="615" t="s">
        <v>171</v>
      </c>
      <c r="BE45" s="615" t="s">
        <v>171</v>
      </c>
      <c r="BF45" s="642"/>
      <c r="BG45" s="564"/>
      <c r="BH45" s="618">
        <f>BF45*BG45</f>
        <v>0</v>
      </c>
      <c r="BI45" s="538">
        <f t="shared" si="115" ref="BI45:BI48">BH45</f>
        <v>0</v>
      </c>
      <c r="BJ45" s="562"/>
      <c r="BK45" s="615" t="s">
        <v>171</v>
      </c>
      <c r="BL45" s="615"/>
      <c r="BM45" s="361">
        <f>IF(BN$74="",AT45-BL45,"")</f>
        <v>0</v>
      </c>
      <c r="BN45" s="534" t="s">
        <v>171</v>
      </c>
      <c r="BO45" s="536">
        <f t="shared" si="116" ref="BO45:BO48">IF(BN$74="",AS45*BM45,"")</f>
        <v>0</v>
      </c>
      <c r="BP45" s="614" t="s">
        <v>171</v>
      </c>
      <c r="BQ45" s="615" t="s">
        <v>171</v>
      </c>
      <c r="BR45" s="615" t="s">
        <v>171</v>
      </c>
      <c r="BS45" s="642"/>
      <c r="BT45" s="564"/>
      <c r="BU45" s="618">
        <f>BS45*BT45</f>
        <v>0</v>
      </c>
      <c r="BV45" s="538">
        <f t="shared" si="117" ref="BV45:BV48">BU45</f>
        <v>0</v>
      </c>
      <c r="BW45" s="569"/>
      <c r="BX45" s="619" t="s">
        <v>171</v>
      </c>
      <c r="BY45" s="619"/>
      <c r="BZ45" s="403">
        <f>IF(CA$74="",BG45-BY45,"")</f>
        <v>0</v>
      </c>
      <c r="CA45" s="540" t="s">
        <v>171</v>
      </c>
      <c r="CB45" s="541">
        <f t="shared" si="118" ref="CB45:CB48">IF(CA$74="",BF45*BZ45,"")</f>
        <v>0</v>
      </c>
      <c r="CC45" s="620" t="s">
        <v>171</v>
      </c>
      <c r="CD45" s="619" t="s">
        <v>171</v>
      </c>
      <c r="CE45" s="619" t="s">
        <v>171</v>
      </c>
      <c r="CF45" s="643"/>
      <c r="CG45" s="572"/>
      <c r="CH45" s="623">
        <f>CF45*CG45</f>
        <v>0</v>
      </c>
      <c r="CI45" s="544">
        <f t="shared" si="119" ref="CI45:CI48">CH45</f>
        <v>0</v>
      </c>
      <c r="CJ45" s="345"/>
      <c r="CK45" s="345"/>
      <c r="CL45" s="345"/>
      <c r="CM45" s="345"/>
      <c r="CN45" s="345"/>
      <c r="CO45" s="345"/>
      <c r="CP45" s="345"/>
      <c r="CQ45" s="345"/>
      <c r="CR45" s="345"/>
      <c r="CS45" s="345"/>
      <c r="CT45" s="345"/>
      <c r="CU45" s="345"/>
      <c r="CV45" s="345"/>
      <c r="CW45" s="345"/>
      <c r="CX45" s="345"/>
    </row>
    <row r="46" spans="1:102" ht="15">
      <c r="A46" s="392"/>
      <c r="B46" s="393"/>
      <c r="C46" s="468"/>
      <c r="D46" s="529"/>
      <c r="E46" s="393"/>
      <c r="F46" s="393"/>
      <c r="G46" s="361"/>
      <c r="H46" s="408">
        <f>E46*G46</f>
        <v>0</v>
      </c>
      <c r="I46" s="409"/>
      <c r="J46" s="361"/>
      <c r="K46" s="408">
        <f>E46*J46</f>
        <v>0</v>
      </c>
      <c r="L46" s="411"/>
      <c r="M46" s="361">
        <f>G46-L46</f>
        <v>0</v>
      </c>
      <c r="N46" s="394" t="s">
        <v>171</v>
      </c>
      <c r="O46" s="422">
        <f>IF(N$74="",E46*M46,"")</f>
        <v>0</v>
      </c>
      <c r="P46" s="612" t="s">
        <v>171</v>
      </c>
      <c r="Q46" s="397" t="s">
        <v>171</v>
      </c>
      <c r="R46" s="397" t="s">
        <v>171</v>
      </c>
      <c r="S46" s="397" t="s">
        <v>171</v>
      </c>
      <c r="T46" s="397" t="s">
        <v>171</v>
      </c>
      <c r="U46" s="407"/>
      <c r="V46" s="408"/>
      <c r="W46" s="613">
        <f>U46*V46</f>
        <v>0</v>
      </c>
      <c r="X46" s="169">
        <f>W46</f>
        <v>0</v>
      </c>
      <c r="Y46" s="562"/>
      <c r="Z46" s="536">
        <f>J46-Y46</f>
        <v>0</v>
      </c>
      <c r="AA46" s="534" t="s">
        <v>171</v>
      </c>
      <c r="AB46" s="536">
        <f>IF(AA$74="",E46*Z46,"")</f>
        <v>0</v>
      </c>
      <c r="AC46" s="614" t="s">
        <v>171</v>
      </c>
      <c r="AD46" s="615" t="s">
        <v>171</v>
      </c>
      <c r="AE46" s="615" t="s">
        <v>171</v>
      </c>
      <c r="AF46" s="626"/>
      <c r="AG46" s="627"/>
      <c r="AH46" s="618">
        <f>AF46*AG46</f>
        <v>0</v>
      </c>
      <c r="AI46" s="538">
        <f>AH46</f>
        <v>0</v>
      </c>
      <c r="AJ46" s="562"/>
      <c r="AK46" s="615" t="s">
        <v>171</v>
      </c>
      <c r="AL46" s="615"/>
      <c r="AM46" s="361">
        <f>IF(AN$74="",V46-AL46,"")</f>
        <v>0</v>
      </c>
      <c r="AN46" s="534" t="s">
        <v>171</v>
      </c>
      <c r="AO46" s="536">
        <f>IF(AN$74="",U46*AM46,"")</f>
        <v>0</v>
      </c>
      <c r="AP46" s="614" t="s">
        <v>171</v>
      </c>
      <c r="AQ46" s="615" t="s">
        <v>171</v>
      </c>
      <c r="AR46" s="615" t="s">
        <v>171</v>
      </c>
      <c r="AS46" s="642"/>
      <c r="AT46" s="564"/>
      <c r="AU46" s="618">
        <f>AS46*AT46</f>
        <v>0</v>
      </c>
      <c r="AV46" s="538">
        <f>AU46</f>
        <v>0</v>
      </c>
      <c r="AW46" s="562"/>
      <c r="AX46" s="615" t="s">
        <v>171</v>
      </c>
      <c r="AY46" s="615"/>
      <c r="AZ46" s="361">
        <f>IF(BA$74="",AG46-AY46,"")</f>
        <v>0</v>
      </c>
      <c r="BA46" s="534" t="s">
        <v>171</v>
      </c>
      <c r="BB46" s="536">
        <f>IF(BA$74="",AF46*AZ46,"")</f>
        <v>0</v>
      </c>
      <c r="BC46" s="614" t="s">
        <v>171</v>
      </c>
      <c r="BD46" s="615" t="s">
        <v>171</v>
      </c>
      <c r="BE46" s="615" t="s">
        <v>171</v>
      </c>
      <c r="BF46" s="642"/>
      <c r="BG46" s="564"/>
      <c r="BH46" s="618">
        <f>BF46*BG46</f>
        <v>0</v>
      </c>
      <c r="BI46" s="538">
        <f>BH46</f>
        <v>0</v>
      </c>
      <c r="BJ46" s="562"/>
      <c r="BK46" s="615" t="s">
        <v>171</v>
      </c>
      <c r="BL46" s="615"/>
      <c r="BM46" s="361">
        <f>IF(BN$74="",AT46-BL46,"")</f>
        <v>0</v>
      </c>
      <c r="BN46" s="534" t="s">
        <v>171</v>
      </c>
      <c r="BO46" s="536">
        <f>IF(BN$74="",AS46*BM46,"")</f>
        <v>0</v>
      </c>
      <c r="BP46" s="614" t="s">
        <v>171</v>
      </c>
      <c r="BQ46" s="615" t="s">
        <v>171</v>
      </c>
      <c r="BR46" s="615" t="s">
        <v>171</v>
      </c>
      <c r="BS46" s="642"/>
      <c r="BT46" s="564"/>
      <c r="BU46" s="618">
        <f>BS46*BT46</f>
        <v>0</v>
      </c>
      <c r="BV46" s="538">
        <f>BU46</f>
        <v>0</v>
      </c>
      <c r="BW46" s="569"/>
      <c r="BX46" s="619" t="s">
        <v>171</v>
      </c>
      <c r="BY46" s="619"/>
      <c r="BZ46" s="403">
        <f>IF(CA$74="",BG46-BY46,"")</f>
        <v>0</v>
      </c>
      <c r="CA46" s="540" t="s">
        <v>171</v>
      </c>
      <c r="CB46" s="541">
        <f>IF(CA$74="",BF46*BZ46,"")</f>
        <v>0</v>
      </c>
      <c r="CC46" s="620" t="s">
        <v>171</v>
      </c>
      <c r="CD46" s="619" t="s">
        <v>171</v>
      </c>
      <c r="CE46" s="619" t="s">
        <v>171</v>
      </c>
      <c r="CF46" s="643"/>
      <c r="CG46" s="572"/>
      <c r="CH46" s="623">
        <f>CF46*CG46</f>
        <v>0</v>
      </c>
      <c r="CI46" s="544">
        <f>CH46</f>
        <v>0</v>
      </c>
      <c r="CJ46" s="345"/>
      <c r="CK46" s="345"/>
      <c r="CL46" s="345"/>
      <c r="CM46" s="345"/>
      <c r="CN46" s="345"/>
      <c r="CO46" s="345"/>
      <c r="CP46" s="345"/>
      <c r="CQ46" s="345"/>
      <c r="CR46" s="345"/>
      <c r="CS46" s="345"/>
      <c r="CT46" s="345"/>
      <c r="CU46" s="345"/>
      <c r="CV46" s="345"/>
      <c r="CW46" s="345"/>
      <c r="CX46" s="345"/>
    </row>
    <row r="47" spans="1:102" ht="15">
      <c r="A47" s="392"/>
      <c r="B47" s="393"/>
      <c r="C47" s="468"/>
      <c r="D47" s="529"/>
      <c r="E47" s="393"/>
      <c r="F47" s="393"/>
      <c r="G47" s="361"/>
      <c r="H47" s="408">
        <f>E47*G47</f>
        <v>0</v>
      </c>
      <c r="I47" s="409"/>
      <c r="J47" s="361"/>
      <c r="K47" s="408">
        <f>E47*J47</f>
        <v>0</v>
      </c>
      <c r="L47" s="411"/>
      <c r="M47" s="361">
        <f>G47-L47</f>
        <v>0</v>
      </c>
      <c r="N47" s="394" t="s">
        <v>171</v>
      </c>
      <c r="O47" s="422">
        <f>IF(N$74="",E47*M47,"")</f>
        <v>0</v>
      </c>
      <c r="P47" s="612" t="s">
        <v>171</v>
      </c>
      <c r="Q47" s="397" t="s">
        <v>171</v>
      </c>
      <c r="R47" s="397" t="s">
        <v>171</v>
      </c>
      <c r="S47" s="397" t="s">
        <v>171</v>
      </c>
      <c r="T47" s="397" t="s">
        <v>171</v>
      </c>
      <c r="U47" s="407"/>
      <c r="V47" s="408"/>
      <c r="W47" s="613">
        <f>U47*V47</f>
        <v>0</v>
      </c>
      <c r="X47" s="169">
        <f>W47</f>
        <v>0</v>
      </c>
      <c r="Y47" s="562"/>
      <c r="Z47" s="536">
        <f>J47-Y47</f>
        <v>0</v>
      </c>
      <c r="AA47" s="534" t="s">
        <v>171</v>
      </c>
      <c r="AB47" s="536">
        <f>IF(AA$74="",E47*Z47,"")</f>
        <v>0</v>
      </c>
      <c r="AC47" s="614" t="s">
        <v>171</v>
      </c>
      <c r="AD47" s="615" t="s">
        <v>171</v>
      </c>
      <c r="AE47" s="615" t="s">
        <v>171</v>
      </c>
      <c r="AF47" s="626"/>
      <c r="AG47" s="627"/>
      <c r="AH47" s="618">
        <f>AF47*AG47</f>
        <v>0</v>
      </c>
      <c r="AI47" s="538">
        <f>AH47</f>
        <v>0</v>
      </c>
      <c r="AJ47" s="562"/>
      <c r="AK47" s="615" t="s">
        <v>171</v>
      </c>
      <c r="AL47" s="615"/>
      <c r="AM47" s="361">
        <f>IF(AN$74="",V47-AL47,"")</f>
        <v>0</v>
      </c>
      <c r="AN47" s="534" t="s">
        <v>171</v>
      </c>
      <c r="AO47" s="536">
        <f>IF(AN$74="",U47*AM47,"")</f>
        <v>0</v>
      </c>
      <c r="AP47" s="614" t="s">
        <v>171</v>
      </c>
      <c r="AQ47" s="615" t="s">
        <v>171</v>
      </c>
      <c r="AR47" s="615" t="s">
        <v>171</v>
      </c>
      <c r="AS47" s="642"/>
      <c r="AT47" s="564"/>
      <c r="AU47" s="618">
        <f>AS47*AT47</f>
        <v>0</v>
      </c>
      <c r="AV47" s="538">
        <f>AU47</f>
        <v>0</v>
      </c>
      <c r="AW47" s="562"/>
      <c r="AX47" s="615" t="s">
        <v>171</v>
      </c>
      <c r="AY47" s="615"/>
      <c r="AZ47" s="361">
        <f>IF(BA$74="",AG47-AY47,"")</f>
        <v>0</v>
      </c>
      <c r="BA47" s="534" t="s">
        <v>171</v>
      </c>
      <c r="BB47" s="536">
        <f>IF(BA$74="",AF47*AZ47,"")</f>
        <v>0</v>
      </c>
      <c r="BC47" s="614" t="s">
        <v>171</v>
      </c>
      <c r="BD47" s="615" t="s">
        <v>171</v>
      </c>
      <c r="BE47" s="615" t="s">
        <v>171</v>
      </c>
      <c r="BF47" s="642"/>
      <c r="BG47" s="564"/>
      <c r="BH47" s="618">
        <f>BF47*BG47</f>
        <v>0</v>
      </c>
      <c r="BI47" s="538">
        <f>BH47</f>
        <v>0</v>
      </c>
      <c r="BJ47" s="562"/>
      <c r="BK47" s="615" t="s">
        <v>171</v>
      </c>
      <c r="BL47" s="615"/>
      <c r="BM47" s="361">
        <f>IF(BN$74="",AT47-BL47,"")</f>
        <v>0</v>
      </c>
      <c r="BN47" s="534" t="s">
        <v>171</v>
      </c>
      <c r="BO47" s="536">
        <f>IF(BN$74="",AS47*BM47,"")</f>
        <v>0</v>
      </c>
      <c r="BP47" s="614" t="s">
        <v>171</v>
      </c>
      <c r="BQ47" s="615" t="s">
        <v>171</v>
      </c>
      <c r="BR47" s="615" t="s">
        <v>171</v>
      </c>
      <c r="BS47" s="642"/>
      <c r="BT47" s="564"/>
      <c r="BU47" s="618">
        <f>BS47*BT47</f>
        <v>0</v>
      </c>
      <c r="BV47" s="538">
        <f>BU47</f>
        <v>0</v>
      </c>
      <c r="BW47" s="569"/>
      <c r="BX47" s="619" t="s">
        <v>171</v>
      </c>
      <c r="BY47" s="619"/>
      <c r="BZ47" s="403">
        <f>IF(CA$74="",BG47-BY47,"")</f>
        <v>0</v>
      </c>
      <c r="CA47" s="540" t="s">
        <v>171</v>
      </c>
      <c r="CB47" s="541">
        <f>IF(CA$74="",BF47*BZ47,"")</f>
        <v>0</v>
      </c>
      <c r="CC47" s="620" t="s">
        <v>171</v>
      </c>
      <c r="CD47" s="619" t="s">
        <v>171</v>
      </c>
      <c r="CE47" s="619" t="s">
        <v>171</v>
      </c>
      <c r="CF47" s="643"/>
      <c r="CG47" s="572"/>
      <c r="CH47" s="623">
        <f>CF47*CG47</f>
        <v>0</v>
      </c>
      <c r="CI47" s="544">
        <f>CH47</f>
        <v>0</v>
      </c>
      <c r="CJ47" s="345"/>
      <c r="CK47" s="345"/>
      <c r="CL47" s="345"/>
      <c r="CM47" s="345"/>
      <c r="CN47" s="345"/>
      <c r="CO47" s="345"/>
      <c r="CP47" s="345"/>
      <c r="CQ47" s="345"/>
      <c r="CR47" s="345"/>
      <c r="CS47" s="345"/>
      <c r="CT47" s="345"/>
      <c r="CU47" s="345"/>
      <c r="CV47" s="345"/>
      <c r="CW47" s="345"/>
      <c r="CX47" s="345"/>
    </row>
    <row r="48" spans="1:102" ht="15.75" thickBot="1">
      <c r="A48" s="424"/>
      <c r="B48" s="425"/>
      <c r="C48" s="668"/>
      <c r="D48" s="583"/>
      <c r="E48" s="425"/>
      <c r="F48" s="425"/>
      <c r="G48" s="144"/>
      <c r="H48" s="442">
        <f>E48*G48</f>
        <v>0</v>
      </c>
      <c r="I48" s="427"/>
      <c r="J48" s="144"/>
      <c r="K48" s="408">
        <f>E48*J48</f>
        <v>0</v>
      </c>
      <c r="L48" s="428"/>
      <c r="M48" s="144">
        <f>G48-L48</f>
        <v>0</v>
      </c>
      <c r="N48" s="429" t="s">
        <v>171</v>
      </c>
      <c r="O48" s="422">
        <f>IF(N$74="",E48*M48,"")</f>
        <v>0</v>
      </c>
      <c r="P48" s="168" t="s">
        <v>171</v>
      </c>
      <c r="Q48" s="630" t="s">
        <v>171</v>
      </c>
      <c r="R48" s="630" t="s">
        <v>171</v>
      </c>
      <c r="S48" s="630" t="s">
        <v>171</v>
      </c>
      <c r="T48" s="630" t="s">
        <v>171</v>
      </c>
      <c r="U48" s="631"/>
      <c r="V48" s="442"/>
      <c r="W48" s="613">
        <f>U48*V48</f>
        <v>0</v>
      </c>
      <c r="X48" s="177">
        <f>W48</f>
        <v>0</v>
      </c>
      <c r="Y48" s="584"/>
      <c r="Z48" s="585">
        <f>J48-Y48</f>
        <v>0</v>
      </c>
      <c r="AA48" s="586" t="s">
        <v>171</v>
      </c>
      <c r="AB48" s="585">
        <f>IF(AA$74="",E48*Z48,"")</f>
        <v>0</v>
      </c>
      <c r="AC48" s="632" t="s">
        <v>171</v>
      </c>
      <c r="AD48" s="633" t="s">
        <v>171</v>
      </c>
      <c r="AE48" s="633" t="s">
        <v>171</v>
      </c>
      <c r="AF48" s="636"/>
      <c r="AG48" s="637"/>
      <c r="AH48" s="618">
        <f>AF48*AG48</f>
        <v>0</v>
      </c>
      <c r="AI48" s="589">
        <f>AH48</f>
        <v>0</v>
      </c>
      <c r="AJ48" s="584"/>
      <c r="AK48" s="633" t="s">
        <v>171</v>
      </c>
      <c r="AL48" s="633"/>
      <c r="AM48" s="144">
        <f>IF(AN$74="",V48-AL48,"")</f>
        <v>0</v>
      </c>
      <c r="AN48" s="586" t="s">
        <v>171</v>
      </c>
      <c r="AO48" s="585">
        <f>IF(AN$74="",U48*AM48,"")</f>
        <v>0</v>
      </c>
      <c r="AP48" s="632" t="s">
        <v>171</v>
      </c>
      <c r="AQ48" s="633" t="s">
        <v>171</v>
      </c>
      <c r="AR48" s="633" t="s">
        <v>171</v>
      </c>
      <c r="AS48" s="644"/>
      <c r="AT48" s="645"/>
      <c r="AU48" s="618">
        <f>AS48*AT48</f>
        <v>0</v>
      </c>
      <c r="AV48" s="589">
        <f>AU48</f>
        <v>0</v>
      </c>
      <c r="AW48" s="584"/>
      <c r="AX48" s="633" t="s">
        <v>171</v>
      </c>
      <c r="AY48" s="633"/>
      <c r="AZ48" s="144">
        <f>IF(BA$74="",AG48-AY48,"")</f>
        <v>0</v>
      </c>
      <c r="BA48" s="586" t="s">
        <v>171</v>
      </c>
      <c r="BB48" s="585">
        <f>IF(BA$74="",AF48*AZ48,"")</f>
        <v>0</v>
      </c>
      <c r="BC48" s="632" t="s">
        <v>171</v>
      </c>
      <c r="BD48" s="633" t="s">
        <v>171</v>
      </c>
      <c r="BE48" s="633" t="s">
        <v>171</v>
      </c>
      <c r="BF48" s="644"/>
      <c r="BG48" s="645"/>
      <c r="BH48" s="618">
        <f>BF48*BG48</f>
        <v>0</v>
      </c>
      <c r="BI48" s="589">
        <f>BH48</f>
        <v>0</v>
      </c>
      <c r="BJ48" s="584"/>
      <c r="BK48" s="633" t="s">
        <v>171</v>
      </c>
      <c r="BL48" s="633"/>
      <c r="BM48" s="144">
        <f>IF(BN$74="",AT48-BL48,"")</f>
        <v>0</v>
      </c>
      <c r="BN48" s="586" t="s">
        <v>171</v>
      </c>
      <c r="BO48" s="585">
        <f>IF(BN$74="",AS48*BM48,"")</f>
        <v>0</v>
      </c>
      <c r="BP48" s="632" t="s">
        <v>171</v>
      </c>
      <c r="BQ48" s="633" t="s">
        <v>171</v>
      </c>
      <c r="BR48" s="633" t="s">
        <v>171</v>
      </c>
      <c r="BS48" s="644"/>
      <c r="BT48" s="645"/>
      <c r="BU48" s="618">
        <f>BS48*BT48</f>
        <v>0</v>
      </c>
      <c r="BV48" s="589">
        <f>BU48</f>
        <v>0</v>
      </c>
      <c r="BW48" s="592"/>
      <c r="BX48" s="638" t="s">
        <v>171</v>
      </c>
      <c r="BY48" s="638"/>
      <c r="BZ48" s="146">
        <f>IF(CA$74="",BG48-BY48,"")</f>
        <v>0</v>
      </c>
      <c r="CA48" s="594" t="s">
        <v>171</v>
      </c>
      <c r="CB48" s="593">
        <f>IF(CA$74="",BF48*BZ48,"")</f>
        <v>0</v>
      </c>
      <c r="CC48" s="639" t="s">
        <v>171</v>
      </c>
      <c r="CD48" s="638" t="s">
        <v>171</v>
      </c>
      <c r="CE48" s="638" t="s">
        <v>171</v>
      </c>
      <c r="CF48" s="646"/>
      <c r="CG48" s="647"/>
      <c r="CH48" s="623">
        <f>CF48*CG48</f>
        <v>0</v>
      </c>
      <c r="CI48" s="597">
        <f>CH48</f>
        <v>0</v>
      </c>
      <c r="CJ48" s="345"/>
      <c r="CK48" s="345"/>
      <c r="CL48" s="345"/>
      <c r="CM48" s="345"/>
      <c r="CN48" s="345"/>
      <c r="CO48" s="345"/>
      <c r="CP48" s="345"/>
      <c r="CQ48" s="345"/>
      <c r="CR48" s="345"/>
      <c r="CS48" s="345"/>
      <c r="CT48" s="345"/>
      <c r="CU48" s="345"/>
      <c r="CV48" s="345"/>
      <c r="CW48" s="345"/>
      <c r="CX48" s="345"/>
    </row>
    <row r="49" spans="1:102" ht="15">
      <c r="A49" s="378"/>
      <c r="B49" s="379"/>
      <c r="C49" s="98" t="s">
        <v>14</v>
      </c>
      <c r="D49" s="598"/>
      <c r="E49" s="379"/>
      <c r="F49" s="379"/>
      <c r="G49" s="382"/>
      <c r="H49" s="383"/>
      <c r="I49" s="384"/>
      <c r="J49" s="382"/>
      <c r="K49" s="383"/>
      <c r="L49" s="386"/>
      <c r="M49" s="382"/>
      <c r="N49" s="379"/>
      <c r="O49" s="599"/>
      <c r="P49" s="383"/>
      <c r="Q49" s="381"/>
      <c r="R49" s="381"/>
      <c r="S49" s="381"/>
      <c r="T49" s="381"/>
      <c r="U49" s="381"/>
      <c r="V49" s="383"/>
      <c r="W49" s="383"/>
      <c r="X49" s="169"/>
      <c r="Y49" s="600"/>
      <c r="Z49" s="536">
        <f>J49-Y49</f>
        <v>0</v>
      </c>
      <c r="AA49" s="601"/>
      <c r="AB49" s="536">
        <f>IF(AA$74="",E49*Z49,"")</f>
        <v>0</v>
      </c>
      <c r="AC49" s="606"/>
      <c r="AD49" s="603"/>
      <c r="AE49" s="603"/>
      <c r="AF49" s="604"/>
      <c r="AG49" s="605"/>
      <c r="AH49" s="603"/>
      <c r="AI49" s="538"/>
      <c r="AJ49" s="600"/>
      <c r="AK49" s="603"/>
      <c r="AL49" s="603"/>
      <c r="AM49" s="603"/>
      <c r="AN49" s="601"/>
      <c r="AO49" s="536"/>
      <c r="AP49" s="606"/>
      <c r="AQ49" s="603"/>
      <c r="AR49" s="603"/>
      <c r="AS49" s="606"/>
      <c r="AT49" s="603"/>
      <c r="AU49" s="603"/>
      <c r="AV49" s="538"/>
      <c r="AW49" s="600"/>
      <c r="AX49" s="603"/>
      <c r="AY49" s="603"/>
      <c r="AZ49" s="603"/>
      <c r="BA49" s="601"/>
      <c r="BB49" s="536"/>
      <c r="BC49" s="606"/>
      <c r="BD49" s="603"/>
      <c r="BE49" s="603"/>
      <c r="BF49" s="606"/>
      <c r="BG49" s="603"/>
      <c r="BH49" s="603"/>
      <c r="BI49" s="538"/>
      <c r="BJ49" s="600"/>
      <c r="BK49" s="603"/>
      <c r="BL49" s="603"/>
      <c r="BM49" s="603"/>
      <c r="BN49" s="601"/>
      <c r="BO49" s="536"/>
      <c r="BP49" s="606"/>
      <c r="BQ49" s="603"/>
      <c r="BR49" s="603"/>
      <c r="BS49" s="606"/>
      <c r="BT49" s="603"/>
      <c r="BU49" s="603"/>
      <c r="BV49" s="538"/>
      <c r="BW49" s="607"/>
      <c r="BX49" s="610"/>
      <c r="BY49" s="610"/>
      <c r="BZ49" s="610"/>
      <c r="CA49" s="608"/>
      <c r="CB49" s="541"/>
      <c r="CC49" s="611"/>
      <c r="CD49" s="610"/>
      <c r="CE49" s="610"/>
      <c r="CF49" s="611"/>
      <c r="CG49" s="610"/>
      <c r="CH49" s="610"/>
      <c r="CI49" s="544"/>
      <c r="CJ49" s="345"/>
      <c r="CK49" s="345"/>
      <c r="CL49" s="345"/>
      <c r="CM49" s="345"/>
      <c r="CN49" s="345"/>
      <c r="CO49" s="345"/>
      <c r="CP49" s="345"/>
      <c r="CQ49" s="345"/>
      <c r="CR49" s="345"/>
      <c r="CS49" s="345"/>
      <c r="CT49" s="345"/>
      <c r="CU49" s="345"/>
      <c r="CV49" s="345"/>
      <c r="CW49" s="345"/>
      <c r="CX49" s="345"/>
    </row>
    <row r="50" spans="1:102" ht="15">
      <c r="A50" s="392"/>
      <c r="B50" s="393"/>
      <c r="C50" s="468"/>
      <c r="D50" s="529"/>
      <c r="E50" s="393"/>
      <c r="F50" s="393"/>
      <c r="G50" s="361"/>
      <c r="H50" s="408">
        <f>E50*G50</f>
        <v>0</v>
      </c>
      <c r="I50" s="409"/>
      <c r="J50" s="361"/>
      <c r="K50" s="408">
        <f>E50*J50</f>
        <v>0</v>
      </c>
      <c r="L50" s="411"/>
      <c r="M50" s="361">
        <f>G50-L50</f>
        <v>0</v>
      </c>
      <c r="N50" s="394" t="s">
        <v>171</v>
      </c>
      <c r="O50" s="422">
        <f>IF(N$74="",E50*M50,"")</f>
        <v>0</v>
      </c>
      <c r="P50" s="612" t="s">
        <v>171</v>
      </c>
      <c r="Q50" s="397" t="s">
        <v>171</v>
      </c>
      <c r="R50" s="397" t="s">
        <v>171</v>
      </c>
      <c r="S50" s="397" t="s">
        <v>171</v>
      </c>
      <c r="T50" s="397" t="s">
        <v>171</v>
      </c>
      <c r="U50" s="407"/>
      <c r="V50" s="408"/>
      <c r="W50" s="613">
        <f>U50*V50</f>
        <v>0</v>
      </c>
      <c r="X50" s="169">
        <f>W50</f>
        <v>0</v>
      </c>
      <c r="Y50" s="562"/>
      <c r="Z50" s="536">
        <f>J50-Y50</f>
        <v>0</v>
      </c>
      <c r="AA50" s="534" t="s">
        <v>171</v>
      </c>
      <c r="AB50" s="536">
        <f>IF(AA$74="",E50*Z50,"")</f>
        <v>0</v>
      </c>
      <c r="AC50" s="614" t="s">
        <v>171</v>
      </c>
      <c r="AD50" s="615" t="s">
        <v>171</v>
      </c>
      <c r="AE50" s="615" t="s">
        <v>171</v>
      </c>
      <c r="AF50" s="626"/>
      <c r="AG50" s="627"/>
      <c r="AH50" s="618">
        <f t="shared" si="120" ref="AH50:AH54">AF50*AG50</f>
        <v>0</v>
      </c>
      <c r="AI50" s="538">
        <f>AH50</f>
        <v>0</v>
      </c>
      <c r="AJ50" s="562"/>
      <c r="AK50" s="615" t="s">
        <v>171</v>
      </c>
      <c r="AL50" s="615"/>
      <c r="AM50" s="361">
        <f>IF(AN$74="",V50-AL50,"")</f>
        <v>0</v>
      </c>
      <c r="AN50" s="534" t="s">
        <v>171</v>
      </c>
      <c r="AO50" s="536">
        <f>IF(AN$74="",U50*AM50,"")</f>
        <v>0</v>
      </c>
      <c r="AP50" s="614" t="s">
        <v>171</v>
      </c>
      <c r="AQ50" s="615" t="s">
        <v>171</v>
      </c>
      <c r="AR50" s="615" t="s">
        <v>171</v>
      </c>
      <c r="AS50" s="642"/>
      <c r="AT50" s="564"/>
      <c r="AU50" s="618">
        <f t="shared" si="121" ref="AU50:AU54">AS50*AT50</f>
        <v>0</v>
      </c>
      <c r="AV50" s="538">
        <f>AU50</f>
        <v>0</v>
      </c>
      <c r="AW50" s="562"/>
      <c r="AX50" s="615" t="s">
        <v>171</v>
      </c>
      <c r="AY50" s="615"/>
      <c r="AZ50" s="361">
        <f>IF(BA$74="",AG50-AY50,"")</f>
        <v>0</v>
      </c>
      <c r="BA50" s="534" t="s">
        <v>171</v>
      </c>
      <c r="BB50" s="536">
        <f>IF(BA$74="",AF50*AZ50,"")</f>
        <v>0</v>
      </c>
      <c r="BC50" s="614" t="s">
        <v>171</v>
      </c>
      <c r="BD50" s="615" t="s">
        <v>171</v>
      </c>
      <c r="BE50" s="615" t="s">
        <v>171</v>
      </c>
      <c r="BF50" s="642"/>
      <c r="BG50" s="564"/>
      <c r="BH50" s="618">
        <f t="shared" si="122" ref="BH50:BH54">BF50*BG50</f>
        <v>0</v>
      </c>
      <c r="BI50" s="538">
        <f>BH50</f>
        <v>0</v>
      </c>
      <c r="BJ50" s="562"/>
      <c r="BK50" s="615" t="s">
        <v>171</v>
      </c>
      <c r="BL50" s="615"/>
      <c r="BM50" s="361">
        <f t="shared" si="123" ref="BM50:BM54">IF(BN$74="",AT50-BL50,"")</f>
        <v>0</v>
      </c>
      <c r="BN50" s="534" t="s">
        <v>171</v>
      </c>
      <c r="BO50" s="536">
        <f>IF(BN$74="",AS50*BM50,"")</f>
        <v>0</v>
      </c>
      <c r="BP50" s="614" t="s">
        <v>171</v>
      </c>
      <c r="BQ50" s="615" t="s">
        <v>171</v>
      </c>
      <c r="BR50" s="615" t="s">
        <v>171</v>
      </c>
      <c r="BS50" s="642"/>
      <c r="BT50" s="564"/>
      <c r="BU50" s="618">
        <f t="shared" si="124" ref="BU50:BU54">BS50*BT50</f>
        <v>0</v>
      </c>
      <c r="BV50" s="538">
        <f>BU50</f>
        <v>0</v>
      </c>
      <c r="BW50" s="569"/>
      <c r="BX50" s="619" t="s">
        <v>171</v>
      </c>
      <c r="BY50" s="619"/>
      <c r="BZ50" s="403">
        <f t="shared" si="125" ref="BZ50:BZ54">IF(CA$74="",BG50-BY50,"")</f>
        <v>0</v>
      </c>
      <c r="CA50" s="540" t="s">
        <v>171</v>
      </c>
      <c r="CB50" s="541">
        <f>IF(CA$74="",BF50*BZ50,"")</f>
        <v>0</v>
      </c>
      <c r="CC50" s="620" t="s">
        <v>171</v>
      </c>
      <c r="CD50" s="619" t="s">
        <v>171</v>
      </c>
      <c r="CE50" s="619" t="s">
        <v>171</v>
      </c>
      <c r="CF50" s="643"/>
      <c r="CG50" s="572"/>
      <c r="CH50" s="623">
        <f t="shared" si="126" ref="CH50:CH54">CF50*CG50</f>
        <v>0</v>
      </c>
      <c r="CI50" s="544">
        <f>CH50</f>
        <v>0</v>
      </c>
      <c r="CJ50" s="345"/>
      <c r="CK50" s="345"/>
      <c r="CL50" s="345"/>
      <c r="CM50" s="345"/>
      <c r="CN50" s="345"/>
      <c r="CO50" s="345"/>
      <c r="CP50" s="345"/>
      <c r="CQ50" s="345"/>
      <c r="CR50" s="345"/>
      <c r="CS50" s="345"/>
      <c r="CT50" s="345"/>
      <c r="CU50" s="345"/>
      <c r="CV50" s="345"/>
      <c r="CW50" s="345"/>
      <c r="CX50" s="345"/>
    </row>
    <row r="51" spans="1:102" ht="15">
      <c r="A51" s="392"/>
      <c r="B51" s="393"/>
      <c r="C51" s="468"/>
      <c r="D51" s="529"/>
      <c r="E51" s="393"/>
      <c r="F51" s="393"/>
      <c r="G51" s="361"/>
      <c r="H51" s="408">
        <f>E51*G51</f>
        <v>0</v>
      </c>
      <c r="I51" s="409"/>
      <c r="J51" s="361"/>
      <c r="K51" s="408">
        <f>E51*J51</f>
        <v>0</v>
      </c>
      <c r="L51" s="411"/>
      <c r="M51" s="361">
        <f>G51-L51</f>
        <v>0</v>
      </c>
      <c r="N51" s="394" t="s">
        <v>171</v>
      </c>
      <c r="O51" s="422">
        <f t="shared" si="127" ref="O51:O54">IF(N$74="",E51*M51,"")</f>
        <v>0</v>
      </c>
      <c r="P51" s="612" t="s">
        <v>171</v>
      </c>
      <c r="Q51" s="397" t="s">
        <v>171</v>
      </c>
      <c r="R51" s="397" t="s">
        <v>171</v>
      </c>
      <c r="S51" s="397" t="s">
        <v>171</v>
      </c>
      <c r="T51" s="397" t="s">
        <v>171</v>
      </c>
      <c r="U51" s="407"/>
      <c r="V51" s="408"/>
      <c r="W51" s="613">
        <f>U51*V51</f>
        <v>0</v>
      </c>
      <c r="X51" s="169">
        <f t="shared" si="128" ref="X51:X54">W51</f>
        <v>0</v>
      </c>
      <c r="Y51" s="562"/>
      <c r="Z51" s="536">
        <f>J51-Y51</f>
        <v>0</v>
      </c>
      <c r="AA51" s="534" t="s">
        <v>171</v>
      </c>
      <c r="AB51" s="536">
        <f>IF(AA$74="",E51*Z51,"")</f>
        <v>0</v>
      </c>
      <c r="AC51" s="614" t="s">
        <v>171</v>
      </c>
      <c r="AD51" s="615" t="s">
        <v>171</v>
      </c>
      <c r="AE51" s="615" t="s">
        <v>171</v>
      </c>
      <c r="AF51" s="626"/>
      <c r="AG51" s="627"/>
      <c r="AH51" s="618">
        <f>AF51*AG51</f>
        <v>0</v>
      </c>
      <c r="AI51" s="538">
        <f t="shared" si="129" ref="AI51:AI54">AH51</f>
        <v>0</v>
      </c>
      <c r="AJ51" s="562"/>
      <c r="AK51" s="615" t="s">
        <v>171</v>
      </c>
      <c r="AL51" s="615"/>
      <c r="AM51" s="361">
        <f>IF(AN$74="",V51-AL51,"")</f>
        <v>0</v>
      </c>
      <c r="AN51" s="534" t="s">
        <v>171</v>
      </c>
      <c r="AO51" s="536">
        <f t="shared" si="130" ref="AO51:AO54">IF(AN$74="",U51*AM51,"")</f>
        <v>0</v>
      </c>
      <c r="AP51" s="614" t="s">
        <v>171</v>
      </c>
      <c r="AQ51" s="615" t="s">
        <v>171</v>
      </c>
      <c r="AR51" s="615" t="s">
        <v>171</v>
      </c>
      <c r="AS51" s="642"/>
      <c r="AT51" s="564"/>
      <c r="AU51" s="618">
        <f>AS51*AT51</f>
        <v>0</v>
      </c>
      <c r="AV51" s="538">
        <f t="shared" si="131" ref="AV51:AV54">AU51</f>
        <v>0</v>
      </c>
      <c r="AW51" s="562"/>
      <c r="AX51" s="615" t="s">
        <v>171</v>
      </c>
      <c r="AY51" s="615"/>
      <c r="AZ51" s="361">
        <f>IF(BA$74="",AG51-AY51,"")</f>
        <v>0</v>
      </c>
      <c r="BA51" s="534" t="s">
        <v>171</v>
      </c>
      <c r="BB51" s="536">
        <f t="shared" si="132" ref="BB51:BB54">IF(BA$74="",AF51*AZ51,"")</f>
        <v>0</v>
      </c>
      <c r="BC51" s="614" t="s">
        <v>171</v>
      </c>
      <c r="BD51" s="615" t="s">
        <v>171</v>
      </c>
      <c r="BE51" s="615" t="s">
        <v>171</v>
      </c>
      <c r="BF51" s="642"/>
      <c r="BG51" s="564"/>
      <c r="BH51" s="618">
        <f>BF51*BG51</f>
        <v>0</v>
      </c>
      <c r="BI51" s="538">
        <f t="shared" si="133" ref="BI51:BI54">BH51</f>
        <v>0</v>
      </c>
      <c r="BJ51" s="562"/>
      <c r="BK51" s="615" t="s">
        <v>171</v>
      </c>
      <c r="BL51" s="615"/>
      <c r="BM51" s="361">
        <f>IF(BN$74="",AT51-BL51,"")</f>
        <v>0</v>
      </c>
      <c r="BN51" s="534" t="s">
        <v>171</v>
      </c>
      <c r="BO51" s="536">
        <f t="shared" si="134" ref="BO51:BO54">IF(BN$74="",AS51*BM51,"")</f>
        <v>0</v>
      </c>
      <c r="BP51" s="614" t="s">
        <v>171</v>
      </c>
      <c r="BQ51" s="615" t="s">
        <v>171</v>
      </c>
      <c r="BR51" s="615" t="s">
        <v>171</v>
      </c>
      <c r="BS51" s="642"/>
      <c r="BT51" s="564"/>
      <c r="BU51" s="618">
        <f>BS51*BT51</f>
        <v>0</v>
      </c>
      <c r="BV51" s="538">
        <f t="shared" si="135" ref="BV51:BV54">BU51</f>
        <v>0</v>
      </c>
      <c r="BW51" s="569"/>
      <c r="BX51" s="619" t="s">
        <v>171</v>
      </c>
      <c r="BY51" s="619"/>
      <c r="BZ51" s="403">
        <f>IF(CA$74="",BG51-BY51,"")</f>
        <v>0</v>
      </c>
      <c r="CA51" s="540" t="s">
        <v>171</v>
      </c>
      <c r="CB51" s="541">
        <f t="shared" si="136" ref="CB51:CB54">IF(CA$74="",BF51*BZ51,"")</f>
        <v>0</v>
      </c>
      <c r="CC51" s="620" t="s">
        <v>171</v>
      </c>
      <c r="CD51" s="619" t="s">
        <v>171</v>
      </c>
      <c r="CE51" s="619" t="s">
        <v>171</v>
      </c>
      <c r="CF51" s="643"/>
      <c r="CG51" s="572"/>
      <c r="CH51" s="623">
        <f>CF51*CG51</f>
        <v>0</v>
      </c>
      <c r="CI51" s="544">
        <f t="shared" si="137" ref="CI51:CI54">CH51</f>
        <v>0</v>
      </c>
      <c r="CJ51" s="345"/>
      <c r="CK51" s="345"/>
      <c r="CL51" s="345"/>
      <c r="CM51" s="345"/>
      <c r="CN51" s="345"/>
      <c r="CO51" s="345"/>
      <c r="CP51" s="345"/>
      <c r="CQ51" s="345"/>
      <c r="CR51" s="345"/>
      <c r="CS51" s="345"/>
      <c r="CT51" s="345"/>
      <c r="CU51" s="345"/>
      <c r="CV51" s="345"/>
      <c r="CW51" s="345"/>
      <c r="CX51" s="345"/>
    </row>
    <row r="52" spans="1:102" ht="15">
      <c r="A52" s="392"/>
      <c r="B52" s="393"/>
      <c r="C52" s="468"/>
      <c r="D52" s="529"/>
      <c r="E52" s="393"/>
      <c r="F52" s="393"/>
      <c r="G52" s="361"/>
      <c r="H52" s="408">
        <f>E52*G52</f>
        <v>0</v>
      </c>
      <c r="I52" s="409"/>
      <c r="J52" s="361"/>
      <c r="K52" s="408">
        <f>E52*J52</f>
        <v>0</v>
      </c>
      <c r="L52" s="411"/>
      <c r="M52" s="361">
        <f>G52-L52</f>
        <v>0</v>
      </c>
      <c r="N52" s="394" t="s">
        <v>171</v>
      </c>
      <c r="O52" s="422">
        <f>IF(N$74="",E52*M52,"")</f>
        <v>0</v>
      </c>
      <c r="P52" s="612" t="s">
        <v>171</v>
      </c>
      <c r="Q52" s="397" t="s">
        <v>171</v>
      </c>
      <c r="R52" s="397" t="s">
        <v>171</v>
      </c>
      <c r="S52" s="397" t="s">
        <v>171</v>
      </c>
      <c r="T52" s="397" t="s">
        <v>171</v>
      </c>
      <c r="U52" s="407"/>
      <c r="V52" s="408"/>
      <c r="W52" s="613">
        <f>U52*V52</f>
        <v>0</v>
      </c>
      <c r="X52" s="169">
        <f>W52</f>
        <v>0</v>
      </c>
      <c r="Y52" s="562"/>
      <c r="Z52" s="536">
        <f>J52-Y52</f>
        <v>0</v>
      </c>
      <c r="AA52" s="534" t="s">
        <v>171</v>
      </c>
      <c r="AB52" s="536">
        <f>IF(AA$74="",E52*Z52,"")</f>
        <v>0</v>
      </c>
      <c r="AC52" s="614" t="s">
        <v>171</v>
      </c>
      <c r="AD52" s="615" t="s">
        <v>171</v>
      </c>
      <c r="AE52" s="615" t="s">
        <v>171</v>
      </c>
      <c r="AF52" s="626"/>
      <c r="AG52" s="627"/>
      <c r="AH52" s="618">
        <f>AF52*AG52</f>
        <v>0</v>
      </c>
      <c r="AI52" s="538">
        <f>AH52</f>
        <v>0</v>
      </c>
      <c r="AJ52" s="562"/>
      <c r="AK52" s="615" t="s">
        <v>171</v>
      </c>
      <c r="AL52" s="615"/>
      <c r="AM52" s="361">
        <f>IF(AN$74="",V52-AL52,"")</f>
        <v>0</v>
      </c>
      <c r="AN52" s="534" t="s">
        <v>171</v>
      </c>
      <c r="AO52" s="536">
        <f>IF(AN$74="",U52*AM52,"")</f>
        <v>0</v>
      </c>
      <c r="AP52" s="614" t="s">
        <v>171</v>
      </c>
      <c r="AQ52" s="615" t="s">
        <v>171</v>
      </c>
      <c r="AR52" s="615" t="s">
        <v>171</v>
      </c>
      <c r="AS52" s="642"/>
      <c r="AT52" s="564"/>
      <c r="AU52" s="618">
        <f>AS52*AT52</f>
        <v>0</v>
      </c>
      <c r="AV52" s="538">
        <f>AU52</f>
        <v>0</v>
      </c>
      <c r="AW52" s="562"/>
      <c r="AX52" s="615" t="s">
        <v>171</v>
      </c>
      <c r="AY52" s="615"/>
      <c r="AZ52" s="361">
        <f>IF(BA$74="",AG52-AY52,"")</f>
        <v>0</v>
      </c>
      <c r="BA52" s="534" t="s">
        <v>171</v>
      </c>
      <c r="BB52" s="536">
        <f>IF(BA$74="",AF52*AZ52,"")</f>
        <v>0</v>
      </c>
      <c r="BC52" s="614" t="s">
        <v>171</v>
      </c>
      <c r="BD52" s="615" t="s">
        <v>171</v>
      </c>
      <c r="BE52" s="615" t="s">
        <v>171</v>
      </c>
      <c r="BF52" s="642"/>
      <c r="BG52" s="564"/>
      <c r="BH52" s="618">
        <f>BF52*BG52</f>
        <v>0</v>
      </c>
      <c r="BI52" s="538">
        <f>BH52</f>
        <v>0</v>
      </c>
      <c r="BJ52" s="562"/>
      <c r="BK52" s="615" t="s">
        <v>171</v>
      </c>
      <c r="BL52" s="615"/>
      <c r="BM52" s="361">
        <f>IF(BN$74="",AT52-BL52,"")</f>
        <v>0</v>
      </c>
      <c r="BN52" s="534" t="s">
        <v>171</v>
      </c>
      <c r="BO52" s="536">
        <f>IF(BN$74="",AS52*BM52,"")</f>
        <v>0</v>
      </c>
      <c r="BP52" s="614" t="s">
        <v>171</v>
      </c>
      <c r="BQ52" s="615" t="s">
        <v>171</v>
      </c>
      <c r="BR52" s="615" t="s">
        <v>171</v>
      </c>
      <c r="BS52" s="642"/>
      <c r="BT52" s="564"/>
      <c r="BU52" s="618">
        <f>BS52*BT52</f>
        <v>0</v>
      </c>
      <c r="BV52" s="538">
        <f>BU52</f>
        <v>0</v>
      </c>
      <c r="BW52" s="569"/>
      <c r="BX52" s="619" t="s">
        <v>171</v>
      </c>
      <c r="BY52" s="619"/>
      <c r="BZ52" s="403">
        <f>IF(CA$74="",BG52-BY52,"")</f>
        <v>0</v>
      </c>
      <c r="CA52" s="540" t="s">
        <v>171</v>
      </c>
      <c r="CB52" s="541">
        <f>IF(CA$74="",BF52*BZ52,"")</f>
        <v>0</v>
      </c>
      <c r="CC52" s="620" t="s">
        <v>171</v>
      </c>
      <c r="CD52" s="619" t="s">
        <v>171</v>
      </c>
      <c r="CE52" s="619" t="s">
        <v>171</v>
      </c>
      <c r="CF52" s="643"/>
      <c r="CG52" s="572"/>
      <c r="CH52" s="623">
        <f>CF52*CG52</f>
        <v>0</v>
      </c>
      <c r="CI52" s="544">
        <f>CH52</f>
        <v>0</v>
      </c>
      <c r="CJ52" s="345"/>
      <c r="CK52" s="345"/>
      <c r="CL52" s="345"/>
      <c r="CM52" s="345"/>
      <c r="CN52" s="345"/>
      <c r="CO52" s="345"/>
      <c r="CP52" s="345"/>
      <c r="CQ52" s="345"/>
      <c r="CR52" s="345"/>
      <c r="CS52" s="345"/>
      <c r="CT52" s="345"/>
      <c r="CU52" s="345"/>
      <c r="CV52" s="345"/>
      <c r="CW52" s="345"/>
      <c r="CX52" s="345"/>
    </row>
    <row r="53" spans="1:102" ht="15">
      <c r="A53" s="392"/>
      <c r="B53" s="393"/>
      <c r="C53" s="468"/>
      <c r="D53" s="529"/>
      <c r="E53" s="393"/>
      <c r="F53" s="393"/>
      <c r="G53" s="361"/>
      <c r="H53" s="408">
        <f>E53*G53</f>
        <v>0</v>
      </c>
      <c r="I53" s="409"/>
      <c r="J53" s="361"/>
      <c r="K53" s="408">
        <f>E53*J53</f>
        <v>0</v>
      </c>
      <c r="L53" s="411"/>
      <c r="M53" s="361">
        <f>G53-L53</f>
        <v>0</v>
      </c>
      <c r="N53" s="394" t="s">
        <v>171</v>
      </c>
      <c r="O53" s="422">
        <f>IF(N$74="",E53*M53,"")</f>
        <v>0</v>
      </c>
      <c r="P53" s="612" t="s">
        <v>171</v>
      </c>
      <c r="Q53" s="397" t="s">
        <v>171</v>
      </c>
      <c r="R53" s="397" t="s">
        <v>171</v>
      </c>
      <c r="S53" s="397" t="s">
        <v>171</v>
      </c>
      <c r="T53" s="397" t="s">
        <v>171</v>
      </c>
      <c r="U53" s="407"/>
      <c r="V53" s="408"/>
      <c r="W53" s="613">
        <f>U53*V53</f>
        <v>0</v>
      </c>
      <c r="X53" s="169">
        <f>W53</f>
        <v>0</v>
      </c>
      <c r="Y53" s="562"/>
      <c r="Z53" s="536">
        <f>J53-Y53</f>
        <v>0</v>
      </c>
      <c r="AA53" s="534" t="s">
        <v>171</v>
      </c>
      <c r="AB53" s="536">
        <f>IF(AA$74="",E53*Z53,"")</f>
        <v>0</v>
      </c>
      <c r="AC53" s="614" t="s">
        <v>171</v>
      </c>
      <c r="AD53" s="615" t="s">
        <v>171</v>
      </c>
      <c r="AE53" s="615" t="s">
        <v>171</v>
      </c>
      <c r="AF53" s="626"/>
      <c r="AG53" s="627"/>
      <c r="AH53" s="618">
        <f>AF53*AG53</f>
        <v>0</v>
      </c>
      <c r="AI53" s="538">
        <f>AH53</f>
        <v>0</v>
      </c>
      <c r="AJ53" s="562"/>
      <c r="AK53" s="615" t="s">
        <v>171</v>
      </c>
      <c r="AL53" s="615"/>
      <c r="AM53" s="361">
        <f>IF(AN$74="",V53-AL53,"")</f>
        <v>0</v>
      </c>
      <c r="AN53" s="534" t="s">
        <v>171</v>
      </c>
      <c r="AO53" s="536">
        <f>IF(AN$74="",U53*AM53,"")</f>
        <v>0</v>
      </c>
      <c r="AP53" s="614" t="s">
        <v>171</v>
      </c>
      <c r="AQ53" s="615" t="s">
        <v>171</v>
      </c>
      <c r="AR53" s="615" t="s">
        <v>171</v>
      </c>
      <c r="AS53" s="642"/>
      <c r="AT53" s="564"/>
      <c r="AU53" s="618">
        <f>AS53*AT53</f>
        <v>0</v>
      </c>
      <c r="AV53" s="538">
        <f>AU53</f>
        <v>0</v>
      </c>
      <c r="AW53" s="562"/>
      <c r="AX53" s="615" t="s">
        <v>171</v>
      </c>
      <c r="AY53" s="615"/>
      <c r="AZ53" s="361">
        <f>IF(BA$74="",AG53-AY53,"")</f>
        <v>0</v>
      </c>
      <c r="BA53" s="534" t="s">
        <v>171</v>
      </c>
      <c r="BB53" s="536">
        <f>IF(BA$74="",AF53*AZ53,"")</f>
        <v>0</v>
      </c>
      <c r="BC53" s="614" t="s">
        <v>171</v>
      </c>
      <c r="BD53" s="615" t="s">
        <v>171</v>
      </c>
      <c r="BE53" s="615" t="s">
        <v>171</v>
      </c>
      <c r="BF53" s="642"/>
      <c r="BG53" s="564"/>
      <c r="BH53" s="618">
        <f>BF53*BG53</f>
        <v>0</v>
      </c>
      <c r="BI53" s="538">
        <f>BH53</f>
        <v>0</v>
      </c>
      <c r="BJ53" s="562"/>
      <c r="BK53" s="615" t="s">
        <v>171</v>
      </c>
      <c r="BL53" s="615"/>
      <c r="BM53" s="361">
        <f>IF(BN$74="",AT53-BL53,"")</f>
        <v>0</v>
      </c>
      <c r="BN53" s="534" t="s">
        <v>171</v>
      </c>
      <c r="BO53" s="536">
        <f>IF(BN$74="",AS53*BM53,"")</f>
        <v>0</v>
      </c>
      <c r="BP53" s="614" t="s">
        <v>171</v>
      </c>
      <c r="BQ53" s="615" t="s">
        <v>171</v>
      </c>
      <c r="BR53" s="615" t="s">
        <v>171</v>
      </c>
      <c r="BS53" s="642"/>
      <c r="BT53" s="564"/>
      <c r="BU53" s="618">
        <f>BS53*BT53</f>
        <v>0</v>
      </c>
      <c r="BV53" s="538">
        <f>BU53</f>
        <v>0</v>
      </c>
      <c r="BW53" s="569"/>
      <c r="BX53" s="619" t="s">
        <v>171</v>
      </c>
      <c r="BY53" s="619"/>
      <c r="BZ53" s="403">
        <f>IF(CA$74="",BG53-BY53,"")</f>
        <v>0</v>
      </c>
      <c r="CA53" s="540" t="s">
        <v>171</v>
      </c>
      <c r="CB53" s="541">
        <f>IF(CA$74="",BF53*BZ53,"")</f>
        <v>0</v>
      </c>
      <c r="CC53" s="620" t="s">
        <v>171</v>
      </c>
      <c r="CD53" s="619" t="s">
        <v>171</v>
      </c>
      <c r="CE53" s="619" t="s">
        <v>171</v>
      </c>
      <c r="CF53" s="643"/>
      <c r="CG53" s="572"/>
      <c r="CH53" s="623">
        <f>CF53*CG53</f>
        <v>0</v>
      </c>
      <c r="CI53" s="544">
        <f>CH53</f>
        <v>0</v>
      </c>
      <c r="CJ53" s="345"/>
      <c r="CK53" s="345"/>
      <c r="CL53" s="345"/>
      <c r="CM53" s="345"/>
      <c r="CN53" s="345"/>
      <c r="CO53" s="345"/>
      <c r="CP53" s="345"/>
      <c r="CQ53" s="345"/>
      <c r="CR53" s="345"/>
      <c r="CS53" s="345"/>
      <c r="CT53" s="345"/>
      <c r="CU53" s="345"/>
      <c r="CV53" s="345"/>
      <c r="CW53" s="345"/>
      <c r="CX53" s="345"/>
    </row>
    <row r="54" spans="1:102" ht="15.75" thickBot="1">
      <c r="A54" s="424"/>
      <c r="B54" s="425"/>
      <c r="C54" s="668"/>
      <c r="D54" s="583"/>
      <c r="E54" s="425"/>
      <c r="F54" s="425"/>
      <c r="G54" s="144"/>
      <c r="H54" s="442">
        <f>E54*G54</f>
        <v>0</v>
      </c>
      <c r="I54" s="427"/>
      <c r="J54" s="144"/>
      <c r="K54" s="408">
        <f>E54*J54</f>
        <v>0</v>
      </c>
      <c r="L54" s="428"/>
      <c r="M54" s="144">
        <f>G54-L54</f>
        <v>0</v>
      </c>
      <c r="N54" s="429" t="s">
        <v>171</v>
      </c>
      <c r="O54" s="422">
        <f>IF(N$74="",E54*M54,"")</f>
        <v>0</v>
      </c>
      <c r="P54" s="168" t="s">
        <v>171</v>
      </c>
      <c r="Q54" s="630" t="s">
        <v>171</v>
      </c>
      <c r="R54" s="630" t="s">
        <v>171</v>
      </c>
      <c r="S54" s="630" t="s">
        <v>171</v>
      </c>
      <c r="T54" s="630" t="s">
        <v>171</v>
      </c>
      <c r="U54" s="631"/>
      <c r="V54" s="442"/>
      <c r="W54" s="613">
        <f>U54*V54</f>
        <v>0</v>
      </c>
      <c r="X54" s="177">
        <f>W54</f>
        <v>0</v>
      </c>
      <c r="Y54" s="584"/>
      <c r="Z54" s="585">
        <f>J54-Y54</f>
        <v>0</v>
      </c>
      <c r="AA54" s="586" t="s">
        <v>171</v>
      </c>
      <c r="AB54" s="585">
        <f>IF(AA$74="",E54*Z54,"")</f>
        <v>0</v>
      </c>
      <c r="AC54" s="632" t="s">
        <v>171</v>
      </c>
      <c r="AD54" s="633" t="s">
        <v>171</v>
      </c>
      <c r="AE54" s="633" t="s">
        <v>171</v>
      </c>
      <c r="AF54" s="636"/>
      <c r="AG54" s="637"/>
      <c r="AH54" s="618">
        <f>AF54*AG54</f>
        <v>0</v>
      </c>
      <c r="AI54" s="589">
        <f>AH54</f>
        <v>0</v>
      </c>
      <c r="AJ54" s="584"/>
      <c r="AK54" s="633" t="s">
        <v>171</v>
      </c>
      <c r="AL54" s="633"/>
      <c r="AM54" s="144">
        <f>IF(AN$74="",V54-AL54,"")</f>
        <v>0</v>
      </c>
      <c r="AN54" s="586" t="s">
        <v>171</v>
      </c>
      <c r="AO54" s="585">
        <f>IF(AN$74="",U54*AM54,"")</f>
        <v>0</v>
      </c>
      <c r="AP54" s="632" t="s">
        <v>171</v>
      </c>
      <c r="AQ54" s="633" t="s">
        <v>171</v>
      </c>
      <c r="AR54" s="633" t="s">
        <v>171</v>
      </c>
      <c r="AS54" s="644"/>
      <c r="AT54" s="645"/>
      <c r="AU54" s="618">
        <f>AS54*AT54</f>
        <v>0</v>
      </c>
      <c r="AV54" s="589">
        <f>AU54</f>
        <v>0</v>
      </c>
      <c r="AW54" s="584"/>
      <c r="AX54" s="633" t="s">
        <v>171</v>
      </c>
      <c r="AY54" s="633"/>
      <c r="AZ54" s="144">
        <f>IF(BA$74="",AG54-AY54,"")</f>
        <v>0</v>
      </c>
      <c r="BA54" s="586" t="s">
        <v>171</v>
      </c>
      <c r="BB54" s="585">
        <f>IF(BA$74="",AF54*AZ54,"")</f>
        <v>0</v>
      </c>
      <c r="BC54" s="632" t="s">
        <v>171</v>
      </c>
      <c r="BD54" s="633" t="s">
        <v>171</v>
      </c>
      <c r="BE54" s="633" t="s">
        <v>171</v>
      </c>
      <c r="BF54" s="644"/>
      <c r="BG54" s="645"/>
      <c r="BH54" s="618">
        <f>BF54*BG54</f>
        <v>0</v>
      </c>
      <c r="BI54" s="589">
        <f>BH54</f>
        <v>0</v>
      </c>
      <c r="BJ54" s="584"/>
      <c r="BK54" s="633" t="s">
        <v>171</v>
      </c>
      <c r="BL54" s="633"/>
      <c r="BM54" s="144">
        <f>IF(BN$74="",AT54-BL54,"")</f>
        <v>0</v>
      </c>
      <c r="BN54" s="586" t="s">
        <v>171</v>
      </c>
      <c r="BO54" s="585">
        <f>IF(BN$74="",AS54*BM54,"")</f>
        <v>0</v>
      </c>
      <c r="BP54" s="632" t="s">
        <v>171</v>
      </c>
      <c r="BQ54" s="633" t="s">
        <v>171</v>
      </c>
      <c r="BR54" s="633" t="s">
        <v>171</v>
      </c>
      <c r="BS54" s="644"/>
      <c r="BT54" s="645"/>
      <c r="BU54" s="618">
        <f>BS54*BT54</f>
        <v>0</v>
      </c>
      <c r="BV54" s="589">
        <f>BU54</f>
        <v>0</v>
      </c>
      <c r="BW54" s="592"/>
      <c r="BX54" s="638" t="s">
        <v>171</v>
      </c>
      <c r="BY54" s="638"/>
      <c r="BZ54" s="146">
        <f>IF(CA$74="",BG54-BY54,"")</f>
        <v>0</v>
      </c>
      <c r="CA54" s="594" t="s">
        <v>171</v>
      </c>
      <c r="CB54" s="593">
        <f>IF(CA$74="",BF54*BZ54,"")</f>
        <v>0</v>
      </c>
      <c r="CC54" s="639" t="s">
        <v>171</v>
      </c>
      <c r="CD54" s="638" t="s">
        <v>171</v>
      </c>
      <c r="CE54" s="638" t="s">
        <v>171</v>
      </c>
      <c r="CF54" s="646"/>
      <c r="CG54" s="647"/>
      <c r="CH54" s="623">
        <f>CF54*CG54</f>
        <v>0</v>
      </c>
      <c r="CI54" s="597">
        <f>CH54</f>
        <v>0</v>
      </c>
      <c r="CJ54" s="345"/>
      <c r="CK54" s="345"/>
      <c r="CL54" s="345"/>
      <c r="CM54" s="345"/>
      <c r="CN54" s="345"/>
      <c r="CO54" s="345"/>
      <c r="CP54" s="345"/>
      <c r="CQ54" s="345"/>
      <c r="CR54" s="345"/>
      <c r="CS54" s="345"/>
      <c r="CT54" s="345"/>
      <c r="CU54" s="345"/>
      <c r="CV54" s="345"/>
      <c r="CW54" s="345"/>
      <c r="CX54" s="345"/>
    </row>
    <row r="55" spans="1:102" ht="15">
      <c r="A55" s="378"/>
      <c r="B55" s="379"/>
      <c r="C55" s="98" t="s">
        <v>15</v>
      </c>
      <c r="D55" s="598"/>
      <c r="E55" s="379"/>
      <c r="F55" s="379"/>
      <c r="G55" s="382"/>
      <c r="H55" s="383"/>
      <c r="I55" s="384"/>
      <c r="J55" s="382"/>
      <c r="K55" s="383"/>
      <c r="L55" s="386"/>
      <c r="M55" s="382"/>
      <c r="N55" s="379"/>
      <c r="O55" s="599"/>
      <c r="P55" s="383"/>
      <c r="Q55" s="381"/>
      <c r="R55" s="381"/>
      <c r="S55" s="381"/>
      <c r="T55" s="381"/>
      <c r="U55" s="381"/>
      <c r="V55" s="383"/>
      <c r="W55" s="383"/>
      <c r="X55" s="169"/>
      <c r="Y55" s="600"/>
      <c r="Z55" s="536">
        <f>J55-Y55</f>
        <v>0</v>
      </c>
      <c r="AA55" s="601"/>
      <c r="AB55" s="536">
        <f>IF(AA$74="",E55*Z55,"")</f>
        <v>0</v>
      </c>
      <c r="AC55" s="606"/>
      <c r="AD55" s="603"/>
      <c r="AE55" s="603"/>
      <c r="AF55" s="604"/>
      <c r="AG55" s="605"/>
      <c r="AH55" s="603"/>
      <c r="AI55" s="538"/>
      <c r="AJ55" s="600"/>
      <c r="AK55" s="603"/>
      <c r="AL55" s="603"/>
      <c r="AM55" s="603"/>
      <c r="AN55" s="601"/>
      <c r="AO55" s="536"/>
      <c r="AP55" s="606"/>
      <c r="AQ55" s="603"/>
      <c r="AR55" s="603"/>
      <c r="AS55" s="606"/>
      <c r="AT55" s="603"/>
      <c r="AU55" s="603"/>
      <c r="AV55" s="538"/>
      <c r="AW55" s="600"/>
      <c r="AX55" s="603"/>
      <c r="AY55" s="603"/>
      <c r="AZ55" s="603"/>
      <c r="BA55" s="601"/>
      <c r="BB55" s="536"/>
      <c r="BC55" s="606"/>
      <c r="BD55" s="603"/>
      <c r="BE55" s="603"/>
      <c r="BF55" s="606"/>
      <c r="BG55" s="603"/>
      <c r="BH55" s="603"/>
      <c r="BI55" s="538"/>
      <c r="BJ55" s="600"/>
      <c r="BK55" s="603"/>
      <c r="BL55" s="603"/>
      <c r="BM55" s="603"/>
      <c r="BN55" s="601"/>
      <c r="BO55" s="536"/>
      <c r="BP55" s="606"/>
      <c r="BQ55" s="603"/>
      <c r="BR55" s="603"/>
      <c r="BS55" s="606"/>
      <c r="BT55" s="603"/>
      <c r="BU55" s="603"/>
      <c r="BV55" s="538"/>
      <c r="BW55" s="607"/>
      <c r="BX55" s="610"/>
      <c r="BY55" s="610"/>
      <c r="BZ55" s="610"/>
      <c r="CA55" s="608"/>
      <c r="CB55" s="541"/>
      <c r="CC55" s="611"/>
      <c r="CD55" s="610"/>
      <c r="CE55" s="610"/>
      <c r="CF55" s="611"/>
      <c r="CG55" s="610"/>
      <c r="CH55" s="610"/>
      <c r="CI55" s="544"/>
      <c r="CJ55" s="345"/>
      <c r="CK55" s="345"/>
      <c r="CL55" s="345"/>
      <c r="CM55" s="345"/>
      <c r="CN55" s="345"/>
      <c r="CO55" s="345"/>
      <c r="CP55" s="345"/>
      <c r="CQ55" s="345"/>
      <c r="CR55" s="345"/>
      <c r="CS55" s="345"/>
      <c r="CT55" s="345"/>
      <c r="CU55" s="345"/>
      <c r="CV55" s="345"/>
      <c r="CW55" s="345"/>
      <c r="CX55" s="345"/>
    </row>
    <row r="56" spans="1:102" ht="15">
      <c r="A56" s="392"/>
      <c r="B56" s="393"/>
      <c r="C56" s="468"/>
      <c r="D56" s="529"/>
      <c r="E56" s="393"/>
      <c r="F56" s="393"/>
      <c r="G56" s="361"/>
      <c r="H56" s="408">
        <f>E56*G56</f>
        <v>0</v>
      </c>
      <c r="I56" s="409"/>
      <c r="J56" s="361"/>
      <c r="K56" s="408">
        <f>E56*J56</f>
        <v>0</v>
      </c>
      <c r="L56" s="411"/>
      <c r="M56" s="361">
        <f>G56-L56</f>
        <v>0</v>
      </c>
      <c r="N56" s="394" t="s">
        <v>171</v>
      </c>
      <c r="O56" s="422">
        <f>IF(N$74="",E56*M56,"")</f>
        <v>0</v>
      </c>
      <c r="P56" s="612" t="s">
        <v>171</v>
      </c>
      <c r="Q56" s="397" t="s">
        <v>171</v>
      </c>
      <c r="R56" s="397" t="s">
        <v>171</v>
      </c>
      <c r="S56" s="397" t="s">
        <v>171</v>
      </c>
      <c r="T56" s="397" t="s">
        <v>171</v>
      </c>
      <c r="U56" s="407"/>
      <c r="V56" s="408"/>
      <c r="W56" s="613">
        <f>U56*V56</f>
        <v>0</v>
      </c>
      <c r="X56" s="169">
        <f>W56</f>
        <v>0</v>
      </c>
      <c r="Y56" s="562"/>
      <c r="Z56" s="536">
        <f>J56-Y56</f>
        <v>0</v>
      </c>
      <c r="AA56" s="534" t="s">
        <v>171</v>
      </c>
      <c r="AB56" s="536">
        <f>IF(AA$74="",E56*Z56,"")</f>
        <v>0</v>
      </c>
      <c r="AC56" s="614" t="s">
        <v>171</v>
      </c>
      <c r="AD56" s="615" t="s">
        <v>171</v>
      </c>
      <c r="AE56" s="615" t="s">
        <v>171</v>
      </c>
      <c r="AF56" s="626"/>
      <c r="AG56" s="627"/>
      <c r="AH56" s="618">
        <f t="shared" si="138" ref="AH56:AH60">AF56*AG56</f>
        <v>0</v>
      </c>
      <c r="AI56" s="538">
        <f>AH56</f>
        <v>0</v>
      </c>
      <c r="AJ56" s="562"/>
      <c r="AK56" s="615" t="s">
        <v>171</v>
      </c>
      <c r="AL56" s="615"/>
      <c r="AM56" s="361">
        <f>IF(AN$74="",V56-AL56,"")</f>
        <v>0</v>
      </c>
      <c r="AN56" s="534" t="s">
        <v>171</v>
      </c>
      <c r="AO56" s="536">
        <f>IF(AN$74="",U56*AM56,"")</f>
        <v>0</v>
      </c>
      <c r="AP56" s="614" t="s">
        <v>171</v>
      </c>
      <c r="AQ56" s="615" t="s">
        <v>171</v>
      </c>
      <c r="AR56" s="615" t="s">
        <v>171</v>
      </c>
      <c r="AS56" s="642"/>
      <c r="AT56" s="564"/>
      <c r="AU56" s="618">
        <f t="shared" si="139" ref="AU56:AU60">AS56*AT56</f>
        <v>0</v>
      </c>
      <c r="AV56" s="538">
        <f>AU56</f>
        <v>0</v>
      </c>
      <c r="AW56" s="562"/>
      <c r="AX56" s="615" t="s">
        <v>171</v>
      </c>
      <c r="AY56" s="615"/>
      <c r="AZ56" s="361">
        <f>IF(BA$74="",AG56-AY56,"")</f>
        <v>0</v>
      </c>
      <c r="BA56" s="534" t="s">
        <v>171</v>
      </c>
      <c r="BB56" s="536">
        <f>IF(BA$74="",AF56*AZ56,"")</f>
        <v>0</v>
      </c>
      <c r="BC56" s="614" t="s">
        <v>171</v>
      </c>
      <c r="BD56" s="615" t="s">
        <v>171</v>
      </c>
      <c r="BE56" s="615" t="s">
        <v>171</v>
      </c>
      <c r="BF56" s="642"/>
      <c r="BG56" s="564"/>
      <c r="BH56" s="618">
        <f t="shared" si="140" ref="BH56:BH60">BF56*BG56</f>
        <v>0</v>
      </c>
      <c r="BI56" s="538">
        <f>BH56</f>
        <v>0</v>
      </c>
      <c r="BJ56" s="562"/>
      <c r="BK56" s="615" t="s">
        <v>171</v>
      </c>
      <c r="BL56" s="615"/>
      <c r="BM56" s="361">
        <f t="shared" si="141" ref="BM56:BM60">IF(BN$74="",AT56-BL56,"")</f>
        <v>0</v>
      </c>
      <c r="BN56" s="534" t="s">
        <v>171</v>
      </c>
      <c r="BO56" s="536">
        <f>IF(BN$74="",AS56*BM56,"")</f>
        <v>0</v>
      </c>
      <c r="BP56" s="614" t="s">
        <v>171</v>
      </c>
      <c r="BQ56" s="615" t="s">
        <v>171</v>
      </c>
      <c r="BR56" s="615" t="s">
        <v>171</v>
      </c>
      <c r="BS56" s="642"/>
      <c r="BT56" s="564"/>
      <c r="BU56" s="618">
        <f t="shared" si="142" ref="BU56:BU60">BS56*BT56</f>
        <v>0</v>
      </c>
      <c r="BV56" s="538">
        <f>BU56</f>
        <v>0</v>
      </c>
      <c r="BW56" s="569"/>
      <c r="BX56" s="619" t="s">
        <v>171</v>
      </c>
      <c r="BY56" s="619"/>
      <c r="BZ56" s="403">
        <f t="shared" si="143" ref="BZ56:BZ60">IF(CA$74="",BG56-BY56,"")</f>
        <v>0</v>
      </c>
      <c r="CA56" s="540" t="s">
        <v>171</v>
      </c>
      <c r="CB56" s="541">
        <f>IF(CA$74="",BF56*BZ56,"")</f>
        <v>0</v>
      </c>
      <c r="CC56" s="620" t="s">
        <v>171</v>
      </c>
      <c r="CD56" s="619" t="s">
        <v>171</v>
      </c>
      <c r="CE56" s="619" t="s">
        <v>171</v>
      </c>
      <c r="CF56" s="643"/>
      <c r="CG56" s="572"/>
      <c r="CH56" s="623">
        <f t="shared" si="144" ref="CH56:CH60">CF56*CG56</f>
        <v>0</v>
      </c>
      <c r="CI56" s="544">
        <f>CH56</f>
        <v>0</v>
      </c>
      <c r="CJ56" s="345"/>
      <c r="CK56" s="345"/>
      <c r="CL56" s="345"/>
      <c r="CM56" s="345"/>
      <c r="CN56" s="345"/>
      <c r="CO56" s="345"/>
      <c r="CP56" s="345"/>
      <c r="CQ56" s="345"/>
      <c r="CR56" s="345"/>
      <c r="CS56" s="345"/>
      <c r="CT56" s="345"/>
      <c r="CU56" s="345"/>
      <c r="CV56" s="345"/>
      <c r="CW56" s="345"/>
      <c r="CX56" s="345"/>
    </row>
    <row r="57" spans="1:102" ht="15">
      <c r="A57" s="392"/>
      <c r="B57" s="393"/>
      <c r="C57" s="468"/>
      <c r="D57" s="529"/>
      <c r="E57" s="393"/>
      <c r="F57" s="393"/>
      <c r="G57" s="361"/>
      <c r="H57" s="408">
        <f>E57*G57</f>
        <v>0</v>
      </c>
      <c r="I57" s="409"/>
      <c r="J57" s="361"/>
      <c r="K57" s="408">
        <f>E57*J57</f>
        <v>0</v>
      </c>
      <c r="L57" s="411"/>
      <c r="M57" s="361">
        <f>G57-L57</f>
        <v>0</v>
      </c>
      <c r="N57" s="394" t="s">
        <v>171</v>
      </c>
      <c r="O57" s="422">
        <f t="shared" si="145" ref="O57:O60">IF(N$74="",E57*M57,"")</f>
        <v>0</v>
      </c>
      <c r="P57" s="612" t="s">
        <v>171</v>
      </c>
      <c r="Q57" s="397" t="s">
        <v>171</v>
      </c>
      <c r="R57" s="397" t="s">
        <v>171</v>
      </c>
      <c r="S57" s="397" t="s">
        <v>171</v>
      </c>
      <c r="T57" s="397" t="s">
        <v>171</v>
      </c>
      <c r="U57" s="407"/>
      <c r="V57" s="408"/>
      <c r="W57" s="613">
        <f>U57*V57</f>
        <v>0</v>
      </c>
      <c r="X57" s="169">
        <f t="shared" si="146" ref="X57:X60">W57</f>
        <v>0</v>
      </c>
      <c r="Y57" s="562"/>
      <c r="Z57" s="536">
        <f>J57-Y57</f>
        <v>0</v>
      </c>
      <c r="AA57" s="534" t="s">
        <v>171</v>
      </c>
      <c r="AB57" s="536">
        <f>IF(AA$74="",E57*Z57,"")</f>
        <v>0</v>
      </c>
      <c r="AC57" s="614" t="s">
        <v>171</v>
      </c>
      <c r="AD57" s="615" t="s">
        <v>171</v>
      </c>
      <c r="AE57" s="615" t="s">
        <v>171</v>
      </c>
      <c r="AF57" s="626"/>
      <c r="AG57" s="627"/>
      <c r="AH57" s="618">
        <f>AF57*AG57</f>
        <v>0</v>
      </c>
      <c r="AI57" s="538">
        <f t="shared" si="147" ref="AI57:AI60">AH57</f>
        <v>0</v>
      </c>
      <c r="AJ57" s="562"/>
      <c r="AK57" s="615" t="s">
        <v>171</v>
      </c>
      <c r="AL57" s="615"/>
      <c r="AM57" s="361">
        <f>IF(AN$74="",V57-AL57,"")</f>
        <v>0</v>
      </c>
      <c r="AN57" s="534" t="s">
        <v>171</v>
      </c>
      <c r="AO57" s="536">
        <f t="shared" si="148" ref="AO57:AO60">IF(AN$74="",U57*AM57,"")</f>
        <v>0</v>
      </c>
      <c r="AP57" s="614" t="s">
        <v>171</v>
      </c>
      <c r="AQ57" s="615" t="s">
        <v>171</v>
      </c>
      <c r="AR57" s="615" t="s">
        <v>171</v>
      </c>
      <c r="AS57" s="642"/>
      <c r="AT57" s="564"/>
      <c r="AU57" s="618">
        <f>AS57*AT57</f>
        <v>0</v>
      </c>
      <c r="AV57" s="538">
        <f t="shared" si="149" ref="AV57:AV60">AU57</f>
        <v>0</v>
      </c>
      <c r="AW57" s="562"/>
      <c r="AX57" s="615" t="s">
        <v>171</v>
      </c>
      <c r="AY57" s="615"/>
      <c r="AZ57" s="361">
        <f>IF(BA$74="",AG57-AY57,"")</f>
        <v>0</v>
      </c>
      <c r="BA57" s="534" t="s">
        <v>171</v>
      </c>
      <c r="BB57" s="536">
        <f t="shared" si="150" ref="BB57:BB60">IF(BA$74="",AF57*AZ57,"")</f>
        <v>0</v>
      </c>
      <c r="BC57" s="614" t="s">
        <v>171</v>
      </c>
      <c r="BD57" s="615" t="s">
        <v>171</v>
      </c>
      <c r="BE57" s="615" t="s">
        <v>171</v>
      </c>
      <c r="BF57" s="642"/>
      <c r="BG57" s="564"/>
      <c r="BH57" s="618">
        <f>BF57*BG57</f>
        <v>0</v>
      </c>
      <c r="BI57" s="538">
        <f t="shared" si="151" ref="BI57:BI60">BH57</f>
        <v>0</v>
      </c>
      <c r="BJ57" s="562"/>
      <c r="BK57" s="615" t="s">
        <v>171</v>
      </c>
      <c r="BL57" s="615"/>
      <c r="BM57" s="361">
        <f>IF(BN$74="",AT57-BL57,"")</f>
        <v>0</v>
      </c>
      <c r="BN57" s="534" t="s">
        <v>171</v>
      </c>
      <c r="BO57" s="536">
        <f t="shared" si="152" ref="BO57:BO60">IF(BN$74="",AS57*BM57,"")</f>
        <v>0</v>
      </c>
      <c r="BP57" s="614" t="s">
        <v>171</v>
      </c>
      <c r="BQ57" s="615" t="s">
        <v>171</v>
      </c>
      <c r="BR57" s="615" t="s">
        <v>171</v>
      </c>
      <c r="BS57" s="642"/>
      <c r="BT57" s="564"/>
      <c r="BU57" s="618">
        <f>BS57*BT57</f>
        <v>0</v>
      </c>
      <c r="BV57" s="538">
        <f t="shared" si="153" ref="BV57:BV60">BU57</f>
        <v>0</v>
      </c>
      <c r="BW57" s="569"/>
      <c r="BX57" s="619" t="s">
        <v>171</v>
      </c>
      <c r="BY57" s="619"/>
      <c r="BZ57" s="403">
        <f>IF(CA$74="",BG57-BY57,"")</f>
        <v>0</v>
      </c>
      <c r="CA57" s="540" t="s">
        <v>171</v>
      </c>
      <c r="CB57" s="541">
        <f t="shared" si="154" ref="CB57:CB60">IF(CA$74="",BF57*BZ57,"")</f>
        <v>0</v>
      </c>
      <c r="CC57" s="620" t="s">
        <v>171</v>
      </c>
      <c r="CD57" s="619" t="s">
        <v>171</v>
      </c>
      <c r="CE57" s="619" t="s">
        <v>171</v>
      </c>
      <c r="CF57" s="643"/>
      <c r="CG57" s="572"/>
      <c r="CH57" s="623">
        <f>CF57*CG57</f>
        <v>0</v>
      </c>
      <c r="CI57" s="544">
        <f t="shared" si="155" ref="CI57:CI60">CH57</f>
        <v>0</v>
      </c>
      <c r="CJ57" s="345"/>
      <c r="CK57" s="345"/>
      <c r="CL57" s="345"/>
      <c r="CM57" s="345"/>
      <c r="CN57" s="345"/>
      <c r="CO57" s="345"/>
      <c r="CP57" s="345"/>
      <c r="CQ57" s="345"/>
      <c r="CR57" s="345"/>
      <c r="CS57" s="345"/>
      <c r="CT57" s="345"/>
      <c r="CU57" s="345"/>
      <c r="CV57" s="345"/>
      <c r="CW57" s="345"/>
      <c r="CX57" s="345"/>
    </row>
    <row r="58" spans="1:102" ht="15">
      <c r="A58" s="392"/>
      <c r="B58" s="393"/>
      <c r="C58" s="468"/>
      <c r="D58" s="529"/>
      <c r="E58" s="393"/>
      <c r="F58" s="393"/>
      <c r="G58" s="361"/>
      <c r="H58" s="408">
        <f>E58*G58</f>
        <v>0</v>
      </c>
      <c r="I58" s="409"/>
      <c r="J58" s="361"/>
      <c r="K58" s="408">
        <f>E58*J58</f>
        <v>0</v>
      </c>
      <c r="L58" s="411"/>
      <c r="M58" s="361">
        <f>G58-L58</f>
        <v>0</v>
      </c>
      <c r="N58" s="394" t="s">
        <v>171</v>
      </c>
      <c r="O58" s="422">
        <f>IF(N$74="",E58*M58,"")</f>
        <v>0</v>
      </c>
      <c r="P58" s="612" t="s">
        <v>171</v>
      </c>
      <c r="Q58" s="397" t="s">
        <v>171</v>
      </c>
      <c r="R58" s="397" t="s">
        <v>171</v>
      </c>
      <c r="S58" s="397" t="s">
        <v>171</v>
      </c>
      <c r="T58" s="397" t="s">
        <v>171</v>
      </c>
      <c r="U58" s="407"/>
      <c r="V58" s="408"/>
      <c r="W58" s="613">
        <f>U58*V58</f>
        <v>0</v>
      </c>
      <c r="X58" s="169">
        <f>W58</f>
        <v>0</v>
      </c>
      <c r="Y58" s="562"/>
      <c r="Z58" s="536">
        <f>J58-Y58</f>
        <v>0</v>
      </c>
      <c r="AA58" s="534" t="s">
        <v>171</v>
      </c>
      <c r="AB58" s="536">
        <f>IF(AA$74="",E58*Z58,"")</f>
        <v>0</v>
      </c>
      <c r="AC58" s="614" t="s">
        <v>171</v>
      </c>
      <c r="AD58" s="615" t="s">
        <v>171</v>
      </c>
      <c r="AE58" s="615" t="s">
        <v>171</v>
      </c>
      <c r="AF58" s="626"/>
      <c r="AG58" s="627"/>
      <c r="AH58" s="618">
        <f>AF58*AG58</f>
        <v>0</v>
      </c>
      <c r="AI58" s="538">
        <f>AH58</f>
        <v>0</v>
      </c>
      <c r="AJ58" s="562"/>
      <c r="AK58" s="615" t="s">
        <v>171</v>
      </c>
      <c r="AL58" s="615"/>
      <c r="AM58" s="361">
        <f>IF(AN$74="",V58-AL58,"")</f>
        <v>0</v>
      </c>
      <c r="AN58" s="534" t="s">
        <v>171</v>
      </c>
      <c r="AO58" s="536">
        <f>IF(AN$74="",U58*AM58,"")</f>
        <v>0</v>
      </c>
      <c r="AP58" s="614" t="s">
        <v>171</v>
      </c>
      <c r="AQ58" s="615" t="s">
        <v>171</v>
      </c>
      <c r="AR58" s="615" t="s">
        <v>171</v>
      </c>
      <c r="AS58" s="642"/>
      <c r="AT58" s="564"/>
      <c r="AU58" s="618">
        <f>AS58*AT58</f>
        <v>0</v>
      </c>
      <c r="AV58" s="538">
        <f>AU58</f>
        <v>0</v>
      </c>
      <c r="AW58" s="562"/>
      <c r="AX58" s="615" t="s">
        <v>171</v>
      </c>
      <c r="AY58" s="615"/>
      <c r="AZ58" s="361">
        <f>IF(BA$74="",AG58-AY58,"")</f>
        <v>0</v>
      </c>
      <c r="BA58" s="534" t="s">
        <v>171</v>
      </c>
      <c r="BB58" s="536">
        <f>IF(BA$74="",AF58*AZ58,"")</f>
        <v>0</v>
      </c>
      <c r="BC58" s="614" t="s">
        <v>171</v>
      </c>
      <c r="BD58" s="615" t="s">
        <v>171</v>
      </c>
      <c r="BE58" s="615" t="s">
        <v>171</v>
      </c>
      <c r="BF58" s="642"/>
      <c r="BG58" s="564"/>
      <c r="BH58" s="618">
        <f>BF58*BG58</f>
        <v>0</v>
      </c>
      <c r="BI58" s="538">
        <f>BH58</f>
        <v>0</v>
      </c>
      <c r="BJ58" s="562"/>
      <c r="BK58" s="615" t="s">
        <v>171</v>
      </c>
      <c r="BL58" s="615"/>
      <c r="BM58" s="361">
        <f>IF(BN$74="",AT58-BL58,"")</f>
        <v>0</v>
      </c>
      <c r="BN58" s="534" t="s">
        <v>171</v>
      </c>
      <c r="BO58" s="536">
        <f>IF(BN$74="",AS58*BM58,"")</f>
        <v>0</v>
      </c>
      <c r="BP58" s="614" t="s">
        <v>171</v>
      </c>
      <c r="BQ58" s="615" t="s">
        <v>171</v>
      </c>
      <c r="BR58" s="615" t="s">
        <v>171</v>
      </c>
      <c r="BS58" s="642"/>
      <c r="BT58" s="564"/>
      <c r="BU58" s="618">
        <f>BS58*BT58</f>
        <v>0</v>
      </c>
      <c r="BV58" s="538">
        <f>BU58</f>
        <v>0</v>
      </c>
      <c r="BW58" s="569"/>
      <c r="BX58" s="619" t="s">
        <v>171</v>
      </c>
      <c r="BY58" s="619"/>
      <c r="BZ58" s="403">
        <f>IF(CA$74="",BG58-BY58,"")</f>
        <v>0</v>
      </c>
      <c r="CA58" s="540" t="s">
        <v>171</v>
      </c>
      <c r="CB58" s="541">
        <f>IF(CA$74="",BF58*BZ58,"")</f>
        <v>0</v>
      </c>
      <c r="CC58" s="620" t="s">
        <v>171</v>
      </c>
      <c r="CD58" s="619" t="s">
        <v>171</v>
      </c>
      <c r="CE58" s="619" t="s">
        <v>171</v>
      </c>
      <c r="CF58" s="643"/>
      <c r="CG58" s="572"/>
      <c r="CH58" s="623">
        <f>CF58*CG58</f>
        <v>0</v>
      </c>
      <c r="CI58" s="544">
        <f>CH58</f>
        <v>0</v>
      </c>
      <c r="CJ58" s="345"/>
      <c r="CK58" s="345"/>
      <c r="CL58" s="345"/>
      <c r="CM58" s="345"/>
      <c r="CN58" s="345"/>
      <c r="CO58" s="345"/>
      <c r="CP58" s="345"/>
      <c r="CQ58" s="345"/>
      <c r="CR58" s="345"/>
      <c r="CS58" s="345"/>
      <c r="CT58" s="345"/>
      <c r="CU58" s="345"/>
      <c r="CV58" s="345"/>
      <c r="CW58" s="345"/>
      <c r="CX58" s="345"/>
    </row>
    <row r="59" spans="1:102" ht="15">
      <c r="A59" s="392"/>
      <c r="B59" s="393"/>
      <c r="C59" s="468"/>
      <c r="D59" s="529"/>
      <c r="E59" s="393"/>
      <c r="F59" s="393"/>
      <c r="G59" s="361"/>
      <c r="H59" s="408">
        <f>E59*G59</f>
        <v>0</v>
      </c>
      <c r="I59" s="409"/>
      <c r="J59" s="361"/>
      <c r="K59" s="408">
        <f>E59*J59</f>
        <v>0</v>
      </c>
      <c r="L59" s="411"/>
      <c r="M59" s="361">
        <f>G59-L59</f>
        <v>0</v>
      </c>
      <c r="N59" s="394" t="s">
        <v>171</v>
      </c>
      <c r="O59" s="422">
        <f>IF(N$74="",E59*M59,"")</f>
        <v>0</v>
      </c>
      <c r="P59" s="612" t="s">
        <v>171</v>
      </c>
      <c r="Q59" s="397" t="s">
        <v>171</v>
      </c>
      <c r="R59" s="397" t="s">
        <v>171</v>
      </c>
      <c r="S59" s="397" t="s">
        <v>171</v>
      </c>
      <c r="T59" s="397" t="s">
        <v>171</v>
      </c>
      <c r="U59" s="407"/>
      <c r="V59" s="408"/>
      <c r="W59" s="613">
        <f>U59*V59</f>
        <v>0</v>
      </c>
      <c r="X59" s="169">
        <f>W59</f>
        <v>0</v>
      </c>
      <c r="Y59" s="562"/>
      <c r="Z59" s="536">
        <f>J59-Y59</f>
        <v>0</v>
      </c>
      <c r="AA59" s="534" t="s">
        <v>171</v>
      </c>
      <c r="AB59" s="536">
        <f>IF(AA$74="",E59*Z59,"")</f>
        <v>0</v>
      </c>
      <c r="AC59" s="614" t="s">
        <v>171</v>
      </c>
      <c r="AD59" s="615" t="s">
        <v>171</v>
      </c>
      <c r="AE59" s="615" t="s">
        <v>171</v>
      </c>
      <c r="AF59" s="626"/>
      <c r="AG59" s="627"/>
      <c r="AH59" s="618">
        <f>AF59*AG59</f>
        <v>0</v>
      </c>
      <c r="AI59" s="538">
        <f>AH59</f>
        <v>0</v>
      </c>
      <c r="AJ59" s="562"/>
      <c r="AK59" s="615" t="s">
        <v>171</v>
      </c>
      <c r="AL59" s="615"/>
      <c r="AM59" s="361">
        <f>IF(AN$74="",V59-AL59,"")</f>
        <v>0</v>
      </c>
      <c r="AN59" s="534" t="s">
        <v>171</v>
      </c>
      <c r="AO59" s="536">
        <f>IF(AN$74="",U59*AM59,"")</f>
        <v>0</v>
      </c>
      <c r="AP59" s="614" t="s">
        <v>171</v>
      </c>
      <c r="AQ59" s="615" t="s">
        <v>171</v>
      </c>
      <c r="AR59" s="615" t="s">
        <v>171</v>
      </c>
      <c r="AS59" s="642"/>
      <c r="AT59" s="564"/>
      <c r="AU59" s="618">
        <f>AS59*AT59</f>
        <v>0</v>
      </c>
      <c r="AV59" s="538">
        <f>AU59</f>
        <v>0</v>
      </c>
      <c r="AW59" s="562"/>
      <c r="AX59" s="615" t="s">
        <v>171</v>
      </c>
      <c r="AY59" s="615"/>
      <c r="AZ59" s="361">
        <f>IF(BA$74="",AG59-AY59,"")</f>
        <v>0</v>
      </c>
      <c r="BA59" s="534" t="s">
        <v>171</v>
      </c>
      <c r="BB59" s="536">
        <f>IF(BA$74="",AF59*AZ59,"")</f>
        <v>0</v>
      </c>
      <c r="BC59" s="614" t="s">
        <v>171</v>
      </c>
      <c r="BD59" s="615" t="s">
        <v>171</v>
      </c>
      <c r="BE59" s="615" t="s">
        <v>171</v>
      </c>
      <c r="BF59" s="642"/>
      <c r="BG59" s="564"/>
      <c r="BH59" s="618">
        <f>BF59*BG59</f>
        <v>0</v>
      </c>
      <c r="BI59" s="538">
        <f>BH59</f>
        <v>0</v>
      </c>
      <c r="BJ59" s="562"/>
      <c r="BK59" s="615" t="s">
        <v>171</v>
      </c>
      <c r="BL59" s="615"/>
      <c r="BM59" s="361">
        <f>IF(BN$74="",AT59-BL59,"")</f>
        <v>0</v>
      </c>
      <c r="BN59" s="534" t="s">
        <v>171</v>
      </c>
      <c r="BO59" s="536">
        <f>IF(BN$74="",AS59*BM59,"")</f>
        <v>0</v>
      </c>
      <c r="BP59" s="614" t="s">
        <v>171</v>
      </c>
      <c r="BQ59" s="615" t="s">
        <v>171</v>
      </c>
      <c r="BR59" s="615" t="s">
        <v>171</v>
      </c>
      <c r="BS59" s="642"/>
      <c r="BT59" s="564"/>
      <c r="BU59" s="618">
        <f>BS59*BT59</f>
        <v>0</v>
      </c>
      <c r="BV59" s="538">
        <f>BU59</f>
        <v>0</v>
      </c>
      <c r="BW59" s="569"/>
      <c r="BX59" s="619" t="s">
        <v>171</v>
      </c>
      <c r="BY59" s="619"/>
      <c r="BZ59" s="403">
        <f>IF(CA$74="",BG59-BY59,"")</f>
        <v>0</v>
      </c>
      <c r="CA59" s="540" t="s">
        <v>171</v>
      </c>
      <c r="CB59" s="541">
        <f>IF(CA$74="",BF59*BZ59,"")</f>
        <v>0</v>
      </c>
      <c r="CC59" s="620" t="s">
        <v>171</v>
      </c>
      <c r="CD59" s="619" t="s">
        <v>171</v>
      </c>
      <c r="CE59" s="619" t="s">
        <v>171</v>
      </c>
      <c r="CF59" s="643"/>
      <c r="CG59" s="572"/>
      <c r="CH59" s="623">
        <f>CF59*CG59</f>
        <v>0</v>
      </c>
      <c r="CI59" s="544">
        <f>CH59</f>
        <v>0</v>
      </c>
      <c r="CJ59" s="345"/>
      <c r="CK59" s="345"/>
      <c r="CL59" s="345"/>
      <c r="CM59" s="345"/>
      <c r="CN59" s="345"/>
      <c r="CO59" s="345"/>
      <c r="CP59" s="345"/>
      <c r="CQ59" s="345"/>
      <c r="CR59" s="345"/>
      <c r="CS59" s="345"/>
      <c r="CT59" s="345"/>
      <c r="CU59" s="345"/>
      <c r="CV59" s="345"/>
      <c r="CW59" s="345"/>
      <c r="CX59" s="345"/>
    </row>
    <row r="60" spans="1:102" ht="15.75" thickBot="1">
      <c r="A60" s="424"/>
      <c r="B60" s="425"/>
      <c r="C60" s="668"/>
      <c r="D60" s="583"/>
      <c r="E60" s="425"/>
      <c r="F60" s="425"/>
      <c r="G60" s="144"/>
      <c r="H60" s="442">
        <f>E60*G60</f>
        <v>0</v>
      </c>
      <c r="I60" s="427"/>
      <c r="J60" s="144"/>
      <c r="K60" s="408">
        <f>E60*J60</f>
        <v>0</v>
      </c>
      <c r="L60" s="428"/>
      <c r="M60" s="144">
        <f>G60-L60</f>
        <v>0</v>
      </c>
      <c r="N60" s="429" t="s">
        <v>171</v>
      </c>
      <c r="O60" s="422">
        <f>IF(N$74="",E60*M60,"")</f>
        <v>0</v>
      </c>
      <c r="P60" s="168" t="s">
        <v>171</v>
      </c>
      <c r="Q60" s="630" t="s">
        <v>171</v>
      </c>
      <c r="R60" s="630" t="s">
        <v>171</v>
      </c>
      <c r="S60" s="630" t="s">
        <v>171</v>
      </c>
      <c r="T60" s="630" t="s">
        <v>171</v>
      </c>
      <c r="U60" s="631"/>
      <c r="V60" s="442"/>
      <c r="W60" s="613">
        <f>U60*V60</f>
        <v>0</v>
      </c>
      <c r="X60" s="177">
        <f>W60</f>
        <v>0</v>
      </c>
      <c r="Y60" s="584"/>
      <c r="Z60" s="585">
        <f>J60-Y60</f>
        <v>0</v>
      </c>
      <c r="AA60" s="586" t="s">
        <v>171</v>
      </c>
      <c r="AB60" s="585">
        <f>IF(AA$74="",E60*Z60,"")</f>
        <v>0</v>
      </c>
      <c r="AC60" s="632" t="s">
        <v>171</v>
      </c>
      <c r="AD60" s="633" t="s">
        <v>171</v>
      </c>
      <c r="AE60" s="633" t="s">
        <v>171</v>
      </c>
      <c r="AF60" s="636"/>
      <c r="AG60" s="637"/>
      <c r="AH60" s="618">
        <f>AF60*AG60</f>
        <v>0</v>
      </c>
      <c r="AI60" s="589">
        <f>AH60</f>
        <v>0</v>
      </c>
      <c r="AJ60" s="584"/>
      <c r="AK60" s="633" t="s">
        <v>171</v>
      </c>
      <c r="AL60" s="633"/>
      <c r="AM60" s="144">
        <f>IF(AN$74="",V60-AL60,"")</f>
        <v>0</v>
      </c>
      <c r="AN60" s="586" t="s">
        <v>171</v>
      </c>
      <c r="AO60" s="585">
        <f>IF(AN$74="",U60*AM60,"")</f>
        <v>0</v>
      </c>
      <c r="AP60" s="632" t="s">
        <v>171</v>
      </c>
      <c r="AQ60" s="633" t="s">
        <v>171</v>
      </c>
      <c r="AR60" s="633" t="s">
        <v>171</v>
      </c>
      <c r="AS60" s="644"/>
      <c r="AT60" s="645"/>
      <c r="AU60" s="618">
        <f>AS60*AT60</f>
        <v>0</v>
      </c>
      <c r="AV60" s="589">
        <f>AU60</f>
        <v>0</v>
      </c>
      <c r="AW60" s="584"/>
      <c r="AX60" s="633" t="s">
        <v>171</v>
      </c>
      <c r="AY60" s="633"/>
      <c r="AZ60" s="144">
        <f>IF(BA$74="",AG60-AY60,"")</f>
        <v>0</v>
      </c>
      <c r="BA60" s="586" t="s">
        <v>171</v>
      </c>
      <c r="BB60" s="585">
        <f>IF(BA$74="",AF60*AZ60,"")</f>
        <v>0</v>
      </c>
      <c r="BC60" s="632" t="s">
        <v>171</v>
      </c>
      <c r="BD60" s="633" t="s">
        <v>171</v>
      </c>
      <c r="BE60" s="633" t="s">
        <v>171</v>
      </c>
      <c r="BF60" s="644"/>
      <c r="BG60" s="645"/>
      <c r="BH60" s="618">
        <f>BF60*BG60</f>
        <v>0</v>
      </c>
      <c r="BI60" s="589">
        <f>BH60</f>
        <v>0</v>
      </c>
      <c r="BJ60" s="584"/>
      <c r="BK60" s="633" t="s">
        <v>171</v>
      </c>
      <c r="BL60" s="633"/>
      <c r="BM60" s="144">
        <f>IF(BN$74="",AT60-BL60,"")</f>
        <v>0</v>
      </c>
      <c r="BN60" s="586" t="s">
        <v>171</v>
      </c>
      <c r="BO60" s="585">
        <f>IF(BN$74="",AS60*BM60,"")</f>
        <v>0</v>
      </c>
      <c r="BP60" s="632" t="s">
        <v>171</v>
      </c>
      <c r="BQ60" s="633" t="s">
        <v>171</v>
      </c>
      <c r="BR60" s="633" t="s">
        <v>171</v>
      </c>
      <c r="BS60" s="644"/>
      <c r="BT60" s="645"/>
      <c r="BU60" s="618">
        <f>BS60*BT60</f>
        <v>0</v>
      </c>
      <c r="BV60" s="589">
        <f>BU60</f>
        <v>0</v>
      </c>
      <c r="BW60" s="592"/>
      <c r="BX60" s="638" t="s">
        <v>171</v>
      </c>
      <c r="BY60" s="638"/>
      <c r="BZ60" s="146">
        <f>IF(CA$74="",BG60-BY60,"")</f>
        <v>0</v>
      </c>
      <c r="CA60" s="594" t="s">
        <v>171</v>
      </c>
      <c r="CB60" s="593">
        <f>IF(CA$74="",BF60*BZ60,"")</f>
        <v>0</v>
      </c>
      <c r="CC60" s="639" t="s">
        <v>171</v>
      </c>
      <c r="CD60" s="638" t="s">
        <v>171</v>
      </c>
      <c r="CE60" s="638" t="s">
        <v>171</v>
      </c>
      <c r="CF60" s="646"/>
      <c r="CG60" s="647"/>
      <c r="CH60" s="623">
        <f>CF60*CG60</f>
        <v>0</v>
      </c>
      <c r="CI60" s="597">
        <f>CH60</f>
        <v>0</v>
      </c>
      <c r="CJ60" s="345"/>
      <c r="CK60" s="345"/>
      <c r="CL60" s="345"/>
      <c r="CM60" s="345"/>
      <c r="CN60" s="345"/>
      <c r="CO60" s="345"/>
      <c r="CP60" s="345"/>
      <c r="CQ60" s="345"/>
      <c r="CR60" s="345"/>
      <c r="CS60" s="345"/>
      <c r="CT60" s="345"/>
      <c r="CU60" s="345"/>
      <c r="CV60" s="345"/>
      <c r="CW60" s="345"/>
      <c r="CX60" s="345"/>
    </row>
    <row r="61" spans="1:102" ht="15">
      <c r="A61" s="378"/>
      <c r="B61" s="379"/>
      <c r="C61" s="98" t="s">
        <v>16</v>
      </c>
      <c r="D61" s="598"/>
      <c r="E61" s="379"/>
      <c r="F61" s="379"/>
      <c r="G61" s="382"/>
      <c r="H61" s="383"/>
      <c r="I61" s="384"/>
      <c r="J61" s="382"/>
      <c r="K61" s="383"/>
      <c r="L61" s="386"/>
      <c r="M61" s="382"/>
      <c r="N61" s="379"/>
      <c r="O61" s="599"/>
      <c r="P61" s="383"/>
      <c r="Q61" s="381"/>
      <c r="R61" s="381"/>
      <c r="S61" s="381"/>
      <c r="T61" s="381"/>
      <c r="U61" s="381"/>
      <c r="V61" s="383"/>
      <c r="W61" s="383"/>
      <c r="X61" s="169"/>
      <c r="Y61" s="600"/>
      <c r="Z61" s="536">
        <f>J61-Y61</f>
        <v>0</v>
      </c>
      <c r="AA61" s="601"/>
      <c r="AB61" s="536">
        <f>IF(AA$74="",E61*Z61,"")</f>
        <v>0</v>
      </c>
      <c r="AC61" s="606"/>
      <c r="AD61" s="603"/>
      <c r="AE61" s="603"/>
      <c r="AF61" s="604"/>
      <c r="AG61" s="605"/>
      <c r="AH61" s="603"/>
      <c r="AI61" s="538"/>
      <c r="AJ61" s="600"/>
      <c r="AK61" s="603"/>
      <c r="AL61" s="603"/>
      <c r="AM61" s="603"/>
      <c r="AN61" s="601"/>
      <c r="AO61" s="536"/>
      <c r="AP61" s="606"/>
      <c r="AQ61" s="603"/>
      <c r="AR61" s="603"/>
      <c r="AS61" s="606"/>
      <c r="AT61" s="603"/>
      <c r="AU61" s="603"/>
      <c r="AV61" s="538"/>
      <c r="AW61" s="600"/>
      <c r="AX61" s="603"/>
      <c r="AY61" s="603"/>
      <c r="AZ61" s="603"/>
      <c r="BA61" s="601"/>
      <c r="BB61" s="536"/>
      <c r="BC61" s="606"/>
      <c r="BD61" s="603"/>
      <c r="BE61" s="603"/>
      <c r="BF61" s="606"/>
      <c r="BG61" s="603"/>
      <c r="BH61" s="603"/>
      <c r="BI61" s="538"/>
      <c r="BJ61" s="600"/>
      <c r="BK61" s="603"/>
      <c r="BL61" s="603"/>
      <c r="BM61" s="603"/>
      <c r="BN61" s="601"/>
      <c r="BO61" s="536"/>
      <c r="BP61" s="606"/>
      <c r="BQ61" s="603"/>
      <c r="BR61" s="603"/>
      <c r="BS61" s="606"/>
      <c r="BT61" s="603"/>
      <c r="BU61" s="603"/>
      <c r="BV61" s="538"/>
      <c r="BW61" s="607"/>
      <c r="BX61" s="610"/>
      <c r="BY61" s="610"/>
      <c r="BZ61" s="610"/>
      <c r="CA61" s="608"/>
      <c r="CB61" s="541"/>
      <c r="CC61" s="611"/>
      <c r="CD61" s="610"/>
      <c r="CE61" s="610"/>
      <c r="CF61" s="611"/>
      <c r="CG61" s="610"/>
      <c r="CH61" s="610"/>
      <c r="CI61" s="544"/>
      <c r="CJ61" s="345"/>
      <c r="CK61" s="345"/>
      <c r="CL61" s="345"/>
      <c r="CM61" s="345"/>
      <c r="CN61" s="345"/>
      <c r="CO61" s="345"/>
      <c r="CP61" s="345"/>
      <c r="CQ61" s="345"/>
      <c r="CR61" s="345"/>
      <c r="CS61" s="345"/>
      <c r="CT61" s="345"/>
      <c r="CU61" s="345"/>
      <c r="CV61" s="345"/>
      <c r="CW61" s="345"/>
      <c r="CX61" s="345"/>
    </row>
    <row r="62" spans="1:102" ht="15">
      <c r="A62" s="392"/>
      <c r="B62" s="393"/>
      <c r="C62" s="468"/>
      <c r="D62" s="529"/>
      <c r="E62" s="393"/>
      <c r="F62" s="393"/>
      <c r="G62" s="361"/>
      <c r="H62" s="408">
        <f>E62*G62</f>
        <v>0</v>
      </c>
      <c r="I62" s="409"/>
      <c r="J62" s="361"/>
      <c r="K62" s="408">
        <f>E62*J62</f>
        <v>0</v>
      </c>
      <c r="L62" s="411"/>
      <c r="M62" s="361">
        <f>G62-L62</f>
        <v>0</v>
      </c>
      <c r="N62" s="394" t="s">
        <v>171</v>
      </c>
      <c r="O62" s="422">
        <f>IF(N$74="",E62*M62,"")</f>
        <v>0</v>
      </c>
      <c r="P62" s="612" t="s">
        <v>171</v>
      </c>
      <c r="Q62" s="397" t="s">
        <v>171</v>
      </c>
      <c r="R62" s="397" t="s">
        <v>171</v>
      </c>
      <c r="S62" s="397" t="s">
        <v>171</v>
      </c>
      <c r="T62" s="397" t="s">
        <v>171</v>
      </c>
      <c r="U62" s="407"/>
      <c r="V62" s="408"/>
      <c r="W62" s="613">
        <f>U62*V62</f>
        <v>0</v>
      </c>
      <c r="X62" s="169">
        <f>W62</f>
        <v>0</v>
      </c>
      <c r="Y62" s="562"/>
      <c r="Z62" s="536">
        <f>J62-Y62</f>
        <v>0</v>
      </c>
      <c r="AA62" s="534" t="s">
        <v>171</v>
      </c>
      <c r="AB62" s="536">
        <f>IF(AA$74="",E62*Z62,"")</f>
        <v>0</v>
      </c>
      <c r="AC62" s="614" t="s">
        <v>171</v>
      </c>
      <c r="AD62" s="615" t="s">
        <v>171</v>
      </c>
      <c r="AE62" s="615" t="s">
        <v>171</v>
      </c>
      <c r="AF62" s="626"/>
      <c r="AG62" s="627"/>
      <c r="AH62" s="618">
        <f t="shared" si="156" ref="AH62:AH66">AF62*AG62</f>
        <v>0</v>
      </c>
      <c r="AI62" s="538">
        <f>AH62</f>
        <v>0</v>
      </c>
      <c r="AJ62" s="562"/>
      <c r="AK62" s="615" t="s">
        <v>171</v>
      </c>
      <c r="AL62" s="615"/>
      <c r="AM62" s="361">
        <f>IF(AN$74="",V62-AL62,"")</f>
        <v>0</v>
      </c>
      <c r="AN62" s="534" t="s">
        <v>171</v>
      </c>
      <c r="AO62" s="536">
        <f>IF(AN$74="",U62*AM62,"")</f>
        <v>0</v>
      </c>
      <c r="AP62" s="614" t="s">
        <v>171</v>
      </c>
      <c r="AQ62" s="615" t="s">
        <v>171</v>
      </c>
      <c r="AR62" s="615" t="s">
        <v>171</v>
      </c>
      <c r="AS62" s="642"/>
      <c r="AT62" s="564"/>
      <c r="AU62" s="618">
        <f t="shared" si="157" ref="AU62:AU66">AS62*AT62</f>
        <v>0</v>
      </c>
      <c r="AV62" s="538">
        <f>AU62</f>
        <v>0</v>
      </c>
      <c r="AW62" s="562"/>
      <c r="AX62" s="615" t="s">
        <v>171</v>
      </c>
      <c r="AY62" s="615"/>
      <c r="AZ62" s="361">
        <f>IF(BA$74="",AG62-AY62,"")</f>
        <v>0</v>
      </c>
      <c r="BA62" s="534" t="s">
        <v>171</v>
      </c>
      <c r="BB62" s="536">
        <f>IF(BA$74="",AF62*AZ62,"")</f>
        <v>0</v>
      </c>
      <c r="BC62" s="614" t="s">
        <v>171</v>
      </c>
      <c r="BD62" s="615" t="s">
        <v>171</v>
      </c>
      <c r="BE62" s="615" t="s">
        <v>171</v>
      </c>
      <c r="BF62" s="642"/>
      <c r="BG62" s="564"/>
      <c r="BH62" s="618">
        <f t="shared" si="158" ref="BH62:BH66">BF62*BG62</f>
        <v>0</v>
      </c>
      <c r="BI62" s="538">
        <f>BH62</f>
        <v>0</v>
      </c>
      <c r="BJ62" s="562"/>
      <c r="BK62" s="615" t="s">
        <v>171</v>
      </c>
      <c r="BL62" s="615"/>
      <c r="BM62" s="361">
        <f t="shared" si="159" ref="BM62:BM66">IF(BN$74="",AT62-BL62,"")</f>
        <v>0</v>
      </c>
      <c r="BN62" s="534" t="s">
        <v>171</v>
      </c>
      <c r="BO62" s="536">
        <f>IF(BN$74="",AS62*BM62,"")</f>
        <v>0</v>
      </c>
      <c r="BP62" s="614" t="s">
        <v>171</v>
      </c>
      <c r="BQ62" s="615" t="s">
        <v>171</v>
      </c>
      <c r="BR62" s="615" t="s">
        <v>171</v>
      </c>
      <c r="BS62" s="642"/>
      <c r="BT62" s="564"/>
      <c r="BU62" s="618">
        <f t="shared" si="160" ref="BU62:BU66">BS62*BT62</f>
        <v>0</v>
      </c>
      <c r="BV62" s="538">
        <f>BU62</f>
        <v>0</v>
      </c>
      <c r="BW62" s="569"/>
      <c r="BX62" s="619" t="s">
        <v>171</v>
      </c>
      <c r="BY62" s="619"/>
      <c r="BZ62" s="403">
        <f t="shared" si="161" ref="BZ62:BZ66">IF(CA$74="",BG62-BY62,"")</f>
        <v>0</v>
      </c>
      <c r="CA62" s="540" t="s">
        <v>171</v>
      </c>
      <c r="CB62" s="541">
        <f>IF(CA$74="",BF62*BZ62,"")</f>
        <v>0</v>
      </c>
      <c r="CC62" s="620" t="s">
        <v>171</v>
      </c>
      <c r="CD62" s="619" t="s">
        <v>171</v>
      </c>
      <c r="CE62" s="619" t="s">
        <v>171</v>
      </c>
      <c r="CF62" s="643"/>
      <c r="CG62" s="572"/>
      <c r="CH62" s="623">
        <f t="shared" si="162" ref="CH62:CH66">CF62*CG62</f>
        <v>0</v>
      </c>
      <c r="CI62" s="544">
        <f>CH62</f>
        <v>0</v>
      </c>
      <c r="CJ62" s="345"/>
      <c r="CK62" s="345"/>
      <c r="CL62" s="345"/>
      <c r="CM62" s="345"/>
      <c r="CN62" s="345"/>
      <c r="CO62" s="345"/>
      <c r="CP62" s="345"/>
      <c r="CQ62" s="345"/>
      <c r="CR62" s="345"/>
      <c r="CS62" s="345"/>
      <c r="CT62" s="345"/>
      <c r="CU62" s="345"/>
      <c r="CV62" s="345"/>
      <c r="CW62" s="345"/>
      <c r="CX62" s="345"/>
    </row>
    <row r="63" spans="1:102" ht="15">
      <c r="A63" s="392"/>
      <c r="B63" s="393"/>
      <c r="C63" s="468"/>
      <c r="D63" s="529"/>
      <c r="E63" s="393"/>
      <c r="F63" s="393"/>
      <c r="G63" s="361"/>
      <c r="H63" s="408">
        <f>E63*G63</f>
        <v>0</v>
      </c>
      <c r="I63" s="409"/>
      <c r="J63" s="361"/>
      <c r="K63" s="408">
        <f>E63*J63</f>
        <v>0</v>
      </c>
      <c r="L63" s="411"/>
      <c r="M63" s="361">
        <f>G63-L63</f>
        <v>0</v>
      </c>
      <c r="N63" s="394" t="s">
        <v>171</v>
      </c>
      <c r="O63" s="422">
        <f t="shared" si="163" ref="O63:O66">IF(N$74="",E63*M63,"")</f>
        <v>0</v>
      </c>
      <c r="P63" s="612" t="s">
        <v>171</v>
      </c>
      <c r="Q63" s="397" t="s">
        <v>171</v>
      </c>
      <c r="R63" s="397" t="s">
        <v>171</v>
      </c>
      <c r="S63" s="397" t="s">
        <v>171</v>
      </c>
      <c r="T63" s="397" t="s">
        <v>171</v>
      </c>
      <c r="U63" s="407"/>
      <c r="V63" s="408"/>
      <c r="W63" s="613">
        <f>U63*V63</f>
        <v>0</v>
      </c>
      <c r="X63" s="169">
        <f t="shared" si="164" ref="X63:X66">W63</f>
        <v>0</v>
      </c>
      <c r="Y63" s="562"/>
      <c r="Z63" s="536">
        <f>J63-Y63</f>
        <v>0</v>
      </c>
      <c r="AA63" s="534" t="s">
        <v>171</v>
      </c>
      <c r="AB63" s="536">
        <f>IF(AA$74="",E63*Z63,"")</f>
        <v>0</v>
      </c>
      <c r="AC63" s="614" t="s">
        <v>171</v>
      </c>
      <c r="AD63" s="615" t="s">
        <v>171</v>
      </c>
      <c r="AE63" s="615" t="s">
        <v>171</v>
      </c>
      <c r="AF63" s="626"/>
      <c r="AG63" s="627"/>
      <c r="AH63" s="618">
        <f>AF63*AG63</f>
        <v>0</v>
      </c>
      <c r="AI63" s="538">
        <f t="shared" si="165" ref="AI63:AI66">AH63</f>
        <v>0</v>
      </c>
      <c r="AJ63" s="562"/>
      <c r="AK63" s="615" t="s">
        <v>171</v>
      </c>
      <c r="AL63" s="615"/>
      <c r="AM63" s="361">
        <f>IF(AN$74="",V63-AL63,"")</f>
        <v>0</v>
      </c>
      <c r="AN63" s="534" t="s">
        <v>171</v>
      </c>
      <c r="AO63" s="536">
        <f t="shared" si="166" ref="AO63:AO66">IF(AN$74="",U63*AM63,"")</f>
        <v>0</v>
      </c>
      <c r="AP63" s="614" t="s">
        <v>171</v>
      </c>
      <c r="AQ63" s="615" t="s">
        <v>171</v>
      </c>
      <c r="AR63" s="615" t="s">
        <v>171</v>
      </c>
      <c r="AS63" s="642"/>
      <c r="AT63" s="564"/>
      <c r="AU63" s="618">
        <f>AS63*AT63</f>
        <v>0</v>
      </c>
      <c r="AV63" s="538">
        <f t="shared" si="167" ref="AV63:AV66">AU63</f>
        <v>0</v>
      </c>
      <c r="AW63" s="562"/>
      <c r="AX63" s="615" t="s">
        <v>171</v>
      </c>
      <c r="AY63" s="615"/>
      <c r="AZ63" s="361">
        <f>IF(BA$74="",AG63-AY63,"")</f>
        <v>0</v>
      </c>
      <c r="BA63" s="534" t="s">
        <v>171</v>
      </c>
      <c r="BB63" s="536">
        <f t="shared" si="168" ref="BB63:BB66">IF(BA$74="",AF63*AZ63,"")</f>
        <v>0</v>
      </c>
      <c r="BC63" s="614" t="s">
        <v>171</v>
      </c>
      <c r="BD63" s="615" t="s">
        <v>171</v>
      </c>
      <c r="BE63" s="615" t="s">
        <v>171</v>
      </c>
      <c r="BF63" s="642"/>
      <c r="BG63" s="564"/>
      <c r="BH63" s="618">
        <f>BF63*BG63</f>
        <v>0</v>
      </c>
      <c r="BI63" s="538">
        <f t="shared" si="169" ref="BI63:BI66">BH63</f>
        <v>0</v>
      </c>
      <c r="BJ63" s="562"/>
      <c r="BK63" s="615" t="s">
        <v>171</v>
      </c>
      <c r="BL63" s="615"/>
      <c r="BM63" s="361">
        <f>IF(BN$74="",AT63-BL63,"")</f>
        <v>0</v>
      </c>
      <c r="BN63" s="534" t="s">
        <v>171</v>
      </c>
      <c r="BO63" s="536">
        <f t="shared" si="170" ref="BO63:BO66">IF(BN$74="",AS63*BM63,"")</f>
        <v>0</v>
      </c>
      <c r="BP63" s="614" t="s">
        <v>171</v>
      </c>
      <c r="BQ63" s="615" t="s">
        <v>171</v>
      </c>
      <c r="BR63" s="615" t="s">
        <v>171</v>
      </c>
      <c r="BS63" s="642"/>
      <c r="BT63" s="564"/>
      <c r="BU63" s="618">
        <f>BS63*BT63</f>
        <v>0</v>
      </c>
      <c r="BV63" s="538">
        <f t="shared" si="171" ref="BV63:BV66">BU63</f>
        <v>0</v>
      </c>
      <c r="BW63" s="569"/>
      <c r="BX63" s="619" t="s">
        <v>171</v>
      </c>
      <c r="BY63" s="619"/>
      <c r="BZ63" s="403">
        <f>IF(CA$74="",BG63-BY63,"")</f>
        <v>0</v>
      </c>
      <c r="CA63" s="540" t="s">
        <v>171</v>
      </c>
      <c r="CB63" s="541">
        <f t="shared" si="172" ref="CB63:CB66">IF(CA$74="",BF63*BZ63,"")</f>
        <v>0</v>
      </c>
      <c r="CC63" s="620" t="s">
        <v>171</v>
      </c>
      <c r="CD63" s="619" t="s">
        <v>171</v>
      </c>
      <c r="CE63" s="619" t="s">
        <v>171</v>
      </c>
      <c r="CF63" s="643"/>
      <c r="CG63" s="572"/>
      <c r="CH63" s="623">
        <f>CF63*CG63</f>
        <v>0</v>
      </c>
      <c r="CI63" s="544">
        <f t="shared" si="173" ref="CI63:CI66">CH63</f>
        <v>0</v>
      </c>
      <c r="CJ63" s="345"/>
      <c r="CK63" s="345"/>
      <c r="CL63" s="345"/>
      <c r="CM63" s="345"/>
      <c r="CN63" s="345"/>
      <c r="CO63" s="345"/>
      <c r="CP63" s="345"/>
      <c r="CQ63" s="345"/>
      <c r="CR63" s="345"/>
      <c r="CS63" s="345"/>
      <c r="CT63" s="345"/>
      <c r="CU63" s="345"/>
      <c r="CV63" s="345"/>
      <c r="CW63" s="345"/>
      <c r="CX63" s="345"/>
    </row>
    <row r="64" spans="1:102" ht="15">
      <c r="A64" s="392"/>
      <c r="B64" s="393"/>
      <c r="C64" s="468"/>
      <c r="D64" s="529"/>
      <c r="E64" s="393"/>
      <c r="F64" s="393"/>
      <c r="G64" s="361"/>
      <c r="H64" s="408">
        <f>E64*G64</f>
        <v>0</v>
      </c>
      <c r="I64" s="409"/>
      <c r="J64" s="361"/>
      <c r="K64" s="408">
        <f>E64*J64</f>
        <v>0</v>
      </c>
      <c r="L64" s="411"/>
      <c r="M64" s="361">
        <f>G64-L64</f>
        <v>0</v>
      </c>
      <c r="N64" s="394" t="s">
        <v>171</v>
      </c>
      <c r="O64" s="422">
        <f>IF(N$74="",E64*M64,"")</f>
        <v>0</v>
      </c>
      <c r="P64" s="612" t="s">
        <v>171</v>
      </c>
      <c r="Q64" s="397" t="s">
        <v>171</v>
      </c>
      <c r="R64" s="397" t="s">
        <v>171</v>
      </c>
      <c r="S64" s="397" t="s">
        <v>171</v>
      </c>
      <c r="T64" s="397" t="s">
        <v>171</v>
      </c>
      <c r="U64" s="407"/>
      <c r="V64" s="408"/>
      <c r="W64" s="613">
        <f>U64*V64</f>
        <v>0</v>
      </c>
      <c r="X64" s="169">
        <f>W64</f>
        <v>0</v>
      </c>
      <c r="Y64" s="562"/>
      <c r="Z64" s="536">
        <f>J64-Y64</f>
        <v>0</v>
      </c>
      <c r="AA64" s="534" t="s">
        <v>171</v>
      </c>
      <c r="AB64" s="536">
        <f>IF(AA$74="",E64*Z64,"")</f>
        <v>0</v>
      </c>
      <c r="AC64" s="614" t="s">
        <v>171</v>
      </c>
      <c r="AD64" s="615" t="s">
        <v>171</v>
      </c>
      <c r="AE64" s="615" t="s">
        <v>171</v>
      </c>
      <c r="AF64" s="626"/>
      <c r="AG64" s="627"/>
      <c r="AH64" s="618">
        <f>AF64*AG64</f>
        <v>0</v>
      </c>
      <c r="AI64" s="538">
        <f>AH64</f>
        <v>0</v>
      </c>
      <c r="AJ64" s="562"/>
      <c r="AK64" s="615" t="s">
        <v>171</v>
      </c>
      <c r="AL64" s="615"/>
      <c r="AM64" s="361">
        <f>IF(AN$74="",V64-AL64,"")</f>
        <v>0</v>
      </c>
      <c r="AN64" s="534" t="s">
        <v>171</v>
      </c>
      <c r="AO64" s="536">
        <f>IF(AN$74="",U64*AM64,"")</f>
        <v>0</v>
      </c>
      <c r="AP64" s="614" t="s">
        <v>171</v>
      </c>
      <c r="AQ64" s="615" t="s">
        <v>171</v>
      </c>
      <c r="AR64" s="615" t="s">
        <v>171</v>
      </c>
      <c r="AS64" s="642"/>
      <c r="AT64" s="564"/>
      <c r="AU64" s="618">
        <f>AS64*AT64</f>
        <v>0</v>
      </c>
      <c r="AV64" s="538">
        <f>AU64</f>
        <v>0</v>
      </c>
      <c r="AW64" s="562"/>
      <c r="AX64" s="615" t="s">
        <v>171</v>
      </c>
      <c r="AY64" s="615"/>
      <c r="AZ64" s="361">
        <f>IF(BA$74="",AG64-AY64,"")</f>
        <v>0</v>
      </c>
      <c r="BA64" s="534" t="s">
        <v>171</v>
      </c>
      <c r="BB64" s="536">
        <f>IF(BA$74="",AF64*AZ64,"")</f>
        <v>0</v>
      </c>
      <c r="BC64" s="614" t="s">
        <v>171</v>
      </c>
      <c r="BD64" s="615" t="s">
        <v>171</v>
      </c>
      <c r="BE64" s="615" t="s">
        <v>171</v>
      </c>
      <c r="BF64" s="642"/>
      <c r="BG64" s="564"/>
      <c r="BH64" s="618">
        <f>BF64*BG64</f>
        <v>0</v>
      </c>
      <c r="BI64" s="538">
        <f>BH64</f>
        <v>0</v>
      </c>
      <c r="BJ64" s="562"/>
      <c r="BK64" s="615" t="s">
        <v>171</v>
      </c>
      <c r="BL64" s="615"/>
      <c r="BM64" s="361">
        <f>IF(BN$74="",AT64-BL64,"")</f>
        <v>0</v>
      </c>
      <c r="BN64" s="534" t="s">
        <v>171</v>
      </c>
      <c r="BO64" s="536">
        <f>IF(BN$74="",AS64*BM64,"")</f>
        <v>0</v>
      </c>
      <c r="BP64" s="614" t="s">
        <v>171</v>
      </c>
      <c r="BQ64" s="615" t="s">
        <v>171</v>
      </c>
      <c r="BR64" s="615" t="s">
        <v>171</v>
      </c>
      <c r="BS64" s="642"/>
      <c r="BT64" s="564"/>
      <c r="BU64" s="618">
        <f>BS64*BT64</f>
        <v>0</v>
      </c>
      <c r="BV64" s="538">
        <f>BU64</f>
        <v>0</v>
      </c>
      <c r="BW64" s="569"/>
      <c r="BX64" s="619" t="s">
        <v>171</v>
      </c>
      <c r="BY64" s="619"/>
      <c r="BZ64" s="403">
        <f>IF(CA$74="",BG64-BY64,"")</f>
        <v>0</v>
      </c>
      <c r="CA64" s="540" t="s">
        <v>171</v>
      </c>
      <c r="CB64" s="541">
        <f>IF(CA$74="",BF64*BZ64,"")</f>
        <v>0</v>
      </c>
      <c r="CC64" s="620" t="s">
        <v>171</v>
      </c>
      <c r="CD64" s="619" t="s">
        <v>171</v>
      </c>
      <c r="CE64" s="619" t="s">
        <v>171</v>
      </c>
      <c r="CF64" s="643"/>
      <c r="CG64" s="572"/>
      <c r="CH64" s="623">
        <f>CF64*CG64</f>
        <v>0</v>
      </c>
      <c r="CI64" s="544">
        <f>CH64</f>
        <v>0</v>
      </c>
      <c r="CJ64" s="345"/>
      <c r="CK64" s="345"/>
      <c r="CL64" s="345"/>
      <c r="CM64" s="345"/>
      <c r="CN64" s="345"/>
      <c r="CO64" s="345"/>
      <c r="CP64" s="345"/>
      <c r="CQ64" s="345"/>
      <c r="CR64" s="345"/>
      <c r="CS64" s="345"/>
      <c r="CT64" s="345"/>
      <c r="CU64" s="345"/>
      <c r="CV64" s="345"/>
      <c r="CW64" s="345"/>
      <c r="CX64" s="345"/>
    </row>
    <row r="65" spans="1:102" ht="15">
      <c r="A65" s="392"/>
      <c r="B65" s="393"/>
      <c r="C65" s="468"/>
      <c r="D65" s="529"/>
      <c r="E65" s="393"/>
      <c r="F65" s="393"/>
      <c r="G65" s="361"/>
      <c r="H65" s="408">
        <f>E65*G65</f>
        <v>0</v>
      </c>
      <c r="I65" s="409"/>
      <c r="J65" s="361"/>
      <c r="K65" s="408">
        <f>E65*J65</f>
        <v>0</v>
      </c>
      <c r="L65" s="411"/>
      <c r="M65" s="361">
        <f>G65-L65</f>
        <v>0</v>
      </c>
      <c r="N65" s="394" t="s">
        <v>171</v>
      </c>
      <c r="O65" s="422">
        <f>IF(N$74="",E65*M65,"")</f>
        <v>0</v>
      </c>
      <c r="P65" s="612" t="s">
        <v>171</v>
      </c>
      <c r="Q65" s="397" t="s">
        <v>171</v>
      </c>
      <c r="R65" s="397" t="s">
        <v>171</v>
      </c>
      <c r="S65" s="397" t="s">
        <v>171</v>
      </c>
      <c r="T65" s="397" t="s">
        <v>171</v>
      </c>
      <c r="U65" s="407"/>
      <c r="V65" s="408"/>
      <c r="W65" s="613">
        <f>U65*V65</f>
        <v>0</v>
      </c>
      <c r="X65" s="169">
        <f>W65</f>
        <v>0</v>
      </c>
      <c r="Y65" s="562"/>
      <c r="Z65" s="536">
        <f>J65-Y65</f>
        <v>0</v>
      </c>
      <c r="AA65" s="534" t="s">
        <v>171</v>
      </c>
      <c r="AB65" s="536">
        <f>IF(AA$74="",E65*Z65,"")</f>
        <v>0</v>
      </c>
      <c r="AC65" s="614" t="s">
        <v>171</v>
      </c>
      <c r="AD65" s="615" t="s">
        <v>171</v>
      </c>
      <c r="AE65" s="615" t="s">
        <v>171</v>
      </c>
      <c r="AF65" s="626"/>
      <c r="AG65" s="627"/>
      <c r="AH65" s="618">
        <f>AF65*AG65</f>
        <v>0</v>
      </c>
      <c r="AI65" s="538">
        <f>AH65</f>
        <v>0</v>
      </c>
      <c r="AJ65" s="562"/>
      <c r="AK65" s="615" t="s">
        <v>171</v>
      </c>
      <c r="AL65" s="615"/>
      <c r="AM65" s="361">
        <f>IF(AN$74="",V65-AL65,"")</f>
        <v>0</v>
      </c>
      <c r="AN65" s="534" t="s">
        <v>171</v>
      </c>
      <c r="AO65" s="536">
        <f>IF(AN$74="",U65*AM65,"")</f>
        <v>0</v>
      </c>
      <c r="AP65" s="614" t="s">
        <v>171</v>
      </c>
      <c r="AQ65" s="615" t="s">
        <v>171</v>
      </c>
      <c r="AR65" s="615" t="s">
        <v>171</v>
      </c>
      <c r="AS65" s="642"/>
      <c r="AT65" s="564"/>
      <c r="AU65" s="618">
        <f>AS65*AT65</f>
        <v>0</v>
      </c>
      <c r="AV65" s="538">
        <f>AU65</f>
        <v>0</v>
      </c>
      <c r="AW65" s="562"/>
      <c r="AX65" s="615" t="s">
        <v>171</v>
      </c>
      <c r="AY65" s="615"/>
      <c r="AZ65" s="361">
        <f>IF(BA$74="",AG65-AY65,"")</f>
        <v>0</v>
      </c>
      <c r="BA65" s="534" t="s">
        <v>171</v>
      </c>
      <c r="BB65" s="536">
        <f>IF(BA$74="",AF65*AZ65,"")</f>
        <v>0</v>
      </c>
      <c r="BC65" s="614" t="s">
        <v>171</v>
      </c>
      <c r="BD65" s="615" t="s">
        <v>171</v>
      </c>
      <c r="BE65" s="615" t="s">
        <v>171</v>
      </c>
      <c r="BF65" s="642"/>
      <c r="BG65" s="564"/>
      <c r="BH65" s="618">
        <f>BF65*BG65</f>
        <v>0</v>
      </c>
      <c r="BI65" s="538">
        <f>BH65</f>
        <v>0</v>
      </c>
      <c r="BJ65" s="562"/>
      <c r="BK65" s="615" t="s">
        <v>171</v>
      </c>
      <c r="BL65" s="615"/>
      <c r="BM65" s="361">
        <f>IF(BN$74="",AT65-BL65,"")</f>
        <v>0</v>
      </c>
      <c r="BN65" s="534" t="s">
        <v>171</v>
      </c>
      <c r="BO65" s="536">
        <f>IF(BN$74="",AS65*BM65,"")</f>
        <v>0</v>
      </c>
      <c r="BP65" s="614" t="s">
        <v>171</v>
      </c>
      <c r="BQ65" s="615" t="s">
        <v>171</v>
      </c>
      <c r="BR65" s="615" t="s">
        <v>171</v>
      </c>
      <c r="BS65" s="642"/>
      <c r="BT65" s="564"/>
      <c r="BU65" s="618">
        <f>BS65*BT65</f>
        <v>0</v>
      </c>
      <c r="BV65" s="538">
        <f>BU65</f>
        <v>0</v>
      </c>
      <c r="BW65" s="569"/>
      <c r="BX65" s="619" t="s">
        <v>171</v>
      </c>
      <c r="BY65" s="619"/>
      <c r="BZ65" s="403">
        <f>IF(CA$74="",BG65-BY65,"")</f>
        <v>0</v>
      </c>
      <c r="CA65" s="540" t="s">
        <v>171</v>
      </c>
      <c r="CB65" s="541">
        <f>IF(CA$74="",BF65*BZ65,"")</f>
        <v>0</v>
      </c>
      <c r="CC65" s="620" t="s">
        <v>171</v>
      </c>
      <c r="CD65" s="619" t="s">
        <v>171</v>
      </c>
      <c r="CE65" s="619" t="s">
        <v>171</v>
      </c>
      <c r="CF65" s="643"/>
      <c r="CG65" s="572"/>
      <c r="CH65" s="623">
        <f>CF65*CG65</f>
        <v>0</v>
      </c>
      <c r="CI65" s="544">
        <f>CH65</f>
        <v>0</v>
      </c>
      <c r="CJ65" s="345"/>
      <c r="CK65" s="345"/>
      <c r="CL65" s="345"/>
      <c r="CM65" s="345"/>
      <c r="CN65" s="345"/>
      <c r="CO65" s="345"/>
      <c r="CP65" s="345"/>
      <c r="CQ65" s="345"/>
      <c r="CR65" s="345"/>
      <c r="CS65" s="345"/>
      <c r="CT65" s="345"/>
      <c r="CU65" s="345"/>
      <c r="CV65" s="345"/>
      <c r="CW65" s="345"/>
      <c r="CX65" s="345"/>
    </row>
    <row r="66" spans="1:102" ht="15.75" thickBot="1">
      <c r="A66" s="424"/>
      <c r="B66" s="425"/>
      <c r="C66" s="668"/>
      <c r="D66" s="583"/>
      <c r="E66" s="425"/>
      <c r="F66" s="425"/>
      <c r="G66" s="144"/>
      <c r="H66" s="442">
        <f>E66*G66</f>
        <v>0</v>
      </c>
      <c r="I66" s="427"/>
      <c r="J66" s="144"/>
      <c r="K66" s="408">
        <f>E66*J66</f>
        <v>0</v>
      </c>
      <c r="L66" s="428"/>
      <c r="M66" s="144">
        <f>G66-L66</f>
        <v>0</v>
      </c>
      <c r="N66" s="429" t="s">
        <v>171</v>
      </c>
      <c r="O66" s="422">
        <f>IF(N$74="",E66*M66,"")</f>
        <v>0</v>
      </c>
      <c r="P66" s="168" t="s">
        <v>171</v>
      </c>
      <c r="Q66" s="630" t="s">
        <v>171</v>
      </c>
      <c r="R66" s="630" t="s">
        <v>171</v>
      </c>
      <c r="S66" s="630" t="s">
        <v>171</v>
      </c>
      <c r="T66" s="630" t="s">
        <v>171</v>
      </c>
      <c r="U66" s="631"/>
      <c r="V66" s="442"/>
      <c r="W66" s="613">
        <f>U66*V66</f>
        <v>0</v>
      </c>
      <c r="X66" s="177">
        <f>W66</f>
        <v>0</v>
      </c>
      <c r="Y66" s="584"/>
      <c r="Z66" s="585">
        <f>J66-Y66</f>
        <v>0</v>
      </c>
      <c r="AA66" s="586" t="s">
        <v>171</v>
      </c>
      <c r="AB66" s="585">
        <f>IF(AA$74="",E66*Z66,"")</f>
        <v>0</v>
      </c>
      <c r="AC66" s="632" t="s">
        <v>171</v>
      </c>
      <c r="AD66" s="633" t="s">
        <v>171</v>
      </c>
      <c r="AE66" s="633" t="s">
        <v>171</v>
      </c>
      <c r="AF66" s="636"/>
      <c r="AG66" s="637"/>
      <c r="AH66" s="618">
        <f>AF66*AG66</f>
        <v>0</v>
      </c>
      <c r="AI66" s="589">
        <f>AH66</f>
        <v>0</v>
      </c>
      <c r="AJ66" s="584"/>
      <c r="AK66" s="633" t="s">
        <v>171</v>
      </c>
      <c r="AL66" s="633"/>
      <c r="AM66" s="144">
        <f>IF(AN$74="",V66-AL66,"")</f>
        <v>0</v>
      </c>
      <c r="AN66" s="586" t="s">
        <v>171</v>
      </c>
      <c r="AO66" s="585">
        <f>IF(AN$74="",U66*AM66,"")</f>
        <v>0</v>
      </c>
      <c r="AP66" s="632" t="s">
        <v>171</v>
      </c>
      <c r="AQ66" s="633" t="s">
        <v>171</v>
      </c>
      <c r="AR66" s="633" t="s">
        <v>171</v>
      </c>
      <c r="AS66" s="644"/>
      <c r="AT66" s="645"/>
      <c r="AU66" s="618">
        <f>AS66*AT66</f>
        <v>0</v>
      </c>
      <c r="AV66" s="589">
        <f>AU66</f>
        <v>0</v>
      </c>
      <c r="AW66" s="584"/>
      <c r="AX66" s="633" t="s">
        <v>171</v>
      </c>
      <c r="AY66" s="633"/>
      <c r="AZ66" s="144">
        <f>IF(BA$74="",AG66-AY66,"")</f>
        <v>0</v>
      </c>
      <c r="BA66" s="586" t="s">
        <v>171</v>
      </c>
      <c r="BB66" s="585">
        <f>IF(BA$74="",AF66*AZ66,"")</f>
        <v>0</v>
      </c>
      <c r="BC66" s="632" t="s">
        <v>171</v>
      </c>
      <c r="BD66" s="633" t="s">
        <v>171</v>
      </c>
      <c r="BE66" s="633" t="s">
        <v>171</v>
      </c>
      <c r="BF66" s="644"/>
      <c r="BG66" s="645"/>
      <c r="BH66" s="618">
        <f>BF66*BG66</f>
        <v>0</v>
      </c>
      <c r="BI66" s="589">
        <f>BH66</f>
        <v>0</v>
      </c>
      <c r="BJ66" s="584"/>
      <c r="BK66" s="633" t="s">
        <v>171</v>
      </c>
      <c r="BL66" s="633"/>
      <c r="BM66" s="144">
        <f>IF(BN$74="",AT66-BL66,"")</f>
        <v>0</v>
      </c>
      <c r="BN66" s="586" t="s">
        <v>171</v>
      </c>
      <c r="BO66" s="585">
        <f>IF(BN$74="",AS66*BM66,"")</f>
        <v>0</v>
      </c>
      <c r="BP66" s="632" t="s">
        <v>171</v>
      </c>
      <c r="BQ66" s="633" t="s">
        <v>171</v>
      </c>
      <c r="BR66" s="633" t="s">
        <v>171</v>
      </c>
      <c r="BS66" s="644"/>
      <c r="BT66" s="645"/>
      <c r="BU66" s="618">
        <f>BS66*BT66</f>
        <v>0</v>
      </c>
      <c r="BV66" s="589">
        <f>BU66</f>
        <v>0</v>
      </c>
      <c r="BW66" s="592"/>
      <c r="BX66" s="638" t="s">
        <v>171</v>
      </c>
      <c r="BY66" s="638"/>
      <c r="BZ66" s="146">
        <f>IF(CA$74="",BG66-BY66,"")</f>
        <v>0</v>
      </c>
      <c r="CA66" s="594" t="s">
        <v>171</v>
      </c>
      <c r="CB66" s="593">
        <f>IF(CA$74="",BF66*BZ66,"")</f>
        <v>0</v>
      </c>
      <c r="CC66" s="639" t="s">
        <v>171</v>
      </c>
      <c r="CD66" s="638" t="s">
        <v>171</v>
      </c>
      <c r="CE66" s="638" t="s">
        <v>171</v>
      </c>
      <c r="CF66" s="646"/>
      <c r="CG66" s="647"/>
      <c r="CH66" s="623">
        <f>CF66*CG66</f>
        <v>0</v>
      </c>
      <c r="CI66" s="597">
        <f>CH66</f>
        <v>0</v>
      </c>
      <c r="CJ66" s="345"/>
      <c r="CK66" s="345"/>
      <c r="CL66" s="345"/>
      <c r="CM66" s="345"/>
      <c r="CN66" s="345"/>
      <c r="CO66" s="345"/>
      <c r="CP66" s="345"/>
      <c r="CQ66" s="345"/>
      <c r="CR66" s="345"/>
      <c r="CS66" s="345"/>
      <c r="CT66" s="345"/>
      <c r="CU66" s="345"/>
      <c r="CV66" s="345"/>
      <c r="CW66" s="345"/>
      <c r="CX66" s="345"/>
    </row>
    <row r="67" spans="1:102" ht="15">
      <c r="A67" s="378"/>
      <c r="B67" s="379"/>
      <c r="C67" s="26" t="s">
        <v>17</v>
      </c>
      <c r="D67" s="598"/>
      <c r="E67" s="379"/>
      <c r="F67" s="379"/>
      <c r="G67" s="382"/>
      <c r="H67" s="383"/>
      <c r="I67" s="384"/>
      <c r="J67" s="382"/>
      <c r="K67" s="383"/>
      <c r="L67" s="386"/>
      <c r="M67" s="382"/>
      <c r="N67" s="379"/>
      <c r="O67" s="599"/>
      <c r="P67" s="383"/>
      <c r="Q67" s="381"/>
      <c r="R67" s="381"/>
      <c r="S67" s="381"/>
      <c r="T67" s="381"/>
      <c r="U67" s="381"/>
      <c r="V67" s="383"/>
      <c r="W67" s="383"/>
      <c r="X67" s="169"/>
      <c r="Y67" s="600"/>
      <c r="Z67" s="536">
        <f>J67-Y67</f>
        <v>0</v>
      </c>
      <c r="AA67" s="601"/>
      <c r="AB67" s="536">
        <f>IF(AA$74="",E67*Z67,"")</f>
        <v>0</v>
      </c>
      <c r="AC67" s="606"/>
      <c r="AD67" s="603"/>
      <c r="AE67" s="603"/>
      <c r="AF67" s="604"/>
      <c r="AG67" s="605"/>
      <c r="AH67" s="603"/>
      <c r="AI67" s="538"/>
      <c r="AJ67" s="600"/>
      <c r="AK67" s="603"/>
      <c r="AL67" s="603"/>
      <c r="AM67" s="603"/>
      <c r="AN67" s="601"/>
      <c r="AO67" s="536"/>
      <c r="AP67" s="606"/>
      <c r="AQ67" s="603"/>
      <c r="AR67" s="603"/>
      <c r="AS67" s="606"/>
      <c r="AT67" s="603"/>
      <c r="AU67" s="603"/>
      <c r="AV67" s="538"/>
      <c r="AW67" s="600"/>
      <c r="AX67" s="603"/>
      <c r="AY67" s="603"/>
      <c r="AZ67" s="603"/>
      <c r="BA67" s="601"/>
      <c r="BB67" s="536"/>
      <c r="BC67" s="606"/>
      <c r="BD67" s="603"/>
      <c r="BE67" s="603"/>
      <c r="BF67" s="606"/>
      <c r="BG67" s="603"/>
      <c r="BH67" s="603"/>
      <c r="BI67" s="538"/>
      <c r="BJ67" s="600"/>
      <c r="BK67" s="603"/>
      <c r="BL67" s="603"/>
      <c r="BM67" s="603"/>
      <c r="BN67" s="601"/>
      <c r="BO67" s="536"/>
      <c r="BP67" s="606"/>
      <c r="BQ67" s="603"/>
      <c r="BR67" s="603"/>
      <c r="BS67" s="606"/>
      <c r="BT67" s="603"/>
      <c r="BU67" s="603"/>
      <c r="BV67" s="538"/>
      <c r="BW67" s="607"/>
      <c r="BX67" s="610"/>
      <c r="BY67" s="610"/>
      <c r="BZ67" s="610"/>
      <c r="CA67" s="608"/>
      <c r="CB67" s="541"/>
      <c r="CC67" s="611"/>
      <c r="CD67" s="610"/>
      <c r="CE67" s="610"/>
      <c r="CF67" s="611"/>
      <c r="CG67" s="610"/>
      <c r="CH67" s="610"/>
      <c r="CI67" s="544"/>
      <c r="CJ67" s="345"/>
      <c r="CK67" s="345"/>
      <c r="CL67" s="345"/>
      <c r="CM67" s="345"/>
      <c r="CN67" s="345"/>
      <c r="CO67" s="345"/>
      <c r="CP67" s="345"/>
      <c r="CQ67" s="345"/>
      <c r="CR67" s="345"/>
      <c r="CS67" s="345"/>
      <c r="CT67" s="345"/>
      <c r="CU67" s="345"/>
      <c r="CV67" s="345"/>
      <c r="CW67" s="345"/>
      <c r="CX67" s="345"/>
    </row>
    <row r="68" spans="1:102" ht="15">
      <c r="A68" s="392"/>
      <c r="B68" s="393"/>
      <c r="C68" s="393"/>
      <c r="D68" s="529"/>
      <c r="E68" s="393"/>
      <c r="F68" s="393"/>
      <c r="G68" s="361"/>
      <c r="H68" s="408">
        <f>E68*G68</f>
        <v>0</v>
      </c>
      <c r="I68" s="409"/>
      <c r="J68" s="361"/>
      <c r="K68" s="408">
        <f>E68*J68</f>
        <v>0</v>
      </c>
      <c r="L68" s="411"/>
      <c r="M68" s="361">
        <f>G68-L68</f>
        <v>0</v>
      </c>
      <c r="N68" s="394" t="s">
        <v>171</v>
      </c>
      <c r="O68" s="422">
        <f>IF(N$74="",E68*M68,"")</f>
        <v>0</v>
      </c>
      <c r="P68" s="612" t="s">
        <v>171</v>
      </c>
      <c r="Q68" s="397" t="s">
        <v>171</v>
      </c>
      <c r="R68" s="397" t="s">
        <v>171</v>
      </c>
      <c r="S68" s="397" t="s">
        <v>171</v>
      </c>
      <c r="T68" s="397" t="s">
        <v>171</v>
      </c>
      <c r="U68" s="407"/>
      <c r="V68" s="408"/>
      <c r="W68" s="613">
        <f>U68*V68</f>
        <v>0</v>
      </c>
      <c r="X68" s="169">
        <f>W68</f>
        <v>0</v>
      </c>
      <c r="Y68" s="562"/>
      <c r="Z68" s="536">
        <f>J68-Y68</f>
        <v>0</v>
      </c>
      <c r="AA68" s="534" t="s">
        <v>171</v>
      </c>
      <c r="AB68" s="536">
        <f>IF(AA$74="",E68*Z68,"")</f>
        <v>0</v>
      </c>
      <c r="AC68" s="614" t="s">
        <v>171</v>
      </c>
      <c r="AD68" s="615" t="s">
        <v>171</v>
      </c>
      <c r="AE68" s="615" t="s">
        <v>171</v>
      </c>
      <c r="AF68" s="626"/>
      <c r="AG68" s="627"/>
      <c r="AH68" s="618">
        <f t="shared" si="174" ref="AH68:AH72">AF68*AG68</f>
        <v>0</v>
      </c>
      <c r="AI68" s="538">
        <f>AH68</f>
        <v>0</v>
      </c>
      <c r="AJ68" s="562"/>
      <c r="AK68" s="615" t="s">
        <v>171</v>
      </c>
      <c r="AL68" s="615"/>
      <c r="AM68" s="361">
        <f>IF(AN$74="",V68-AL68,"")</f>
        <v>0</v>
      </c>
      <c r="AN68" s="534" t="s">
        <v>171</v>
      </c>
      <c r="AO68" s="536">
        <f>IF(AN$74="",U68*AM68,"")</f>
        <v>0</v>
      </c>
      <c r="AP68" s="614" t="s">
        <v>171</v>
      </c>
      <c r="AQ68" s="615" t="s">
        <v>171</v>
      </c>
      <c r="AR68" s="615" t="s">
        <v>171</v>
      </c>
      <c r="AS68" s="642"/>
      <c r="AT68" s="564"/>
      <c r="AU68" s="618">
        <f t="shared" si="175" ref="AU68:AU72">AS68*AT68</f>
        <v>0</v>
      </c>
      <c r="AV68" s="538">
        <f>AU68</f>
        <v>0</v>
      </c>
      <c r="AW68" s="562"/>
      <c r="AX68" s="615" t="s">
        <v>171</v>
      </c>
      <c r="AY68" s="615"/>
      <c r="AZ68" s="361">
        <f>IF(BA$74="",AG68-AY68,"")</f>
        <v>0</v>
      </c>
      <c r="BA68" s="534" t="s">
        <v>171</v>
      </c>
      <c r="BB68" s="536">
        <f>IF(BA$74="",AF68*AZ68,"")</f>
        <v>0</v>
      </c>
      <c r="BC68" s="614" t="s">
        <v>171</v>
      </c>
      <c r="BD68" s="615" t="s">
        <v>171</v>
      </c>
      <c r="BE68" s="615" t="s">
        <v>171</v>
      </c>
      <c r="BF68" s="642"/>
      <c r="BG68" s="564"/>
      <c r="BH68" s="618">
        <f t="shared" si="176" ref="BH68:BH72">BF68*BG68</f>
        <v>0</v>
      </c>
      <c r="BI68" s="538">
        <f>BH68</f>
        <v>0</v>
      </c>
      <c r="BJ68" s="562"/>
      <c r="BK68" s="615" t="s">
        <v>171</v>
      </c>
      <c r="BL68" s="615"/>
      <c r="BM68" s="361">
        <f t="shared" si="177" ref="BM68:BM72">IF(BN$74="",AT68-BL68,"")</f>
        <v>0</v>
      </c>
      <c r="BN68" s="534" t="s">
        <v>171</v>
      </c>
      <c r="BO68" s="536">
        <f>IF(BN$74="",AS68*BM68,"")</f>
        <v>0</v>
      </c>
      <c r="BP68" s="614" t="s">
        <v>171</v>
      </c>
      <c r="BQ68" s="615" t="s">
        <v>171</v>
      </c>
      <c r="BR68" s="615" t="s">
        <v>171</v>
      </c>
      <c r="BS68" s="642"/>
      <c r="BT68" s="564"/>
      <c r="BU68" s="618">
        <f t="shared" si="178" ref="BU68:BU72">BS68*BT68</f>
        <v>0</v>
      </c>
      <c r="BV68" s="538">
        <f>BU68</f>
        <v>0</v>
      </c>
      <c r="BW68" s="569"/>
      <c r="BX68" s="619" t="s">
        <v>171</v>
      </c>
      <c r="BY68" s="619"/>
      <c r="BZ68" s="403">
        <f t="shared" si="179" ref="BZ68:BZ72">IF(CA$74="",BG68-BY68,"")</f>
        <v>0</v>
      </c>
      <c r="CA68" s="540" t="s">
        <v>171</v>
      </c>
      <c r="CB68" s="541">
        <f>IF(CA$74="",BF68*BZ68,"")</f>
        <v>0</v>
      </c>
      <c r="CC68" s="620" t="s">
        <v>171</v>
      </c>
      <c r="CD68" s="619" t="s">
        <v>171</v>
      </c>
      <c r="CE68" s="619" t="s">
        <v>171</v>
      </c>
      <c r="CF68" s="643"/>
      <c r="CG68" s="572"/>
      <c r="CH68" s="623">
        <f t="shared" si="180" ref="CH68:CH72">CF68*CG68</f>
        <v>0</v>
      </c>
      <c r="CI68" s="544">
        <f>CH68</f>
        <v>0</v>
      </c>
      <c r="CJ68" s="345"/>
      <c r="CK68" s="345"/>
      <c r="CL68" s="345"/>
      <c r="CM68" s="345"/>
      <c r="CN68" s="345"/>
      <c r="CO68" s="345"/>
      <c r="CP68" s="345"/>
      <c r="CQ68" s="345"/>
      <c r="CR68" s="345"/>
      <c r="CS68" s="345"/>
      <c r="CT68" s="345"/>
      <c r="CU68" s="345"/>
      <c r="CV68" s="345"/>
      <c r="CW68" s="345"/>
      <c r="CX68" s="345"/>
    </row>
    <row r="69" spans="1:102" ht="15">
      <c r="A69" s="392"/>
      <c r="B69" s="393"/>
      <c r="C69" s="393"/>
      <c r="D69" s="529"/>
      <c r="E69" s="393"/>
      <c r="F69" s="393"/>
      <c r="G69" s="361"/>
      <c r="H69" s="408">
        <f>E69*G69</f>
        <v>0</v>
      </c>
      <c r="I69" s="409"/>
      <c r="J69" s="361"/>
      <c r="K69" s="408">
        <f>E69*J69</f>
        <v>0</v>
      </c>
      <c r="L69" s="411"/>
      <c r="M69" s="361">
        <f>G69-L69</f>
        <v>0</v>
      </c>
      <c r="N69" s="394" t="s">
        <v>171</v>
      </c>
      <c r="O69" s="422">
        <f t="shared" si="181" ref="O69:O72">IF(N$74="",E69*M69,"")</f>
        <v>0</v>
      </c>
      <c r="P69" s="612" t="s">
        <v>171</v>
      </c>
      <c r="Q69" s="397" t="s">
        <v>171</v>
      </c>
      <c r="R69" s="397" t="s">
        <v>171</v>
      </c>
      <c r="S69" s="397" t="s">
        <v>171</v>
      </c>
      <c r="T69" s="397" t="s">
        <v>171</v>
      </c>
      <c r="U69" s="407"/>
      <c r="V69" s="408"/>
      <c r="W69" s="613">
        <f>U69*V69</f>
        <v>0</v>
      </c>
      <c r="X69" s="169">
        <f t="shared" si="182" ref="X69:X72">W69</f>
        <v>0</v>
      </c>
      <c r="Y69" s="562"/>
      <c r="Z69" s="536">
        <f>J69-Y69</f>
        <v>0</v>
      </c>
      <c r="AA69" s="534" t="s">
        <v>171</v>
      </c>
      <c r="AB69" s="536">
        <f>IF(AA$74="",E69*Z69,"")</f>
        <v>0</v>
      </c>
      <c r="AC69" s="614" t="s">
        <v>171</v>
      </c>
      <c r="AD69" s="615" t="s">
        <v>171</v>
      </c>
      <c r="AE69" s="615" t="s">
        <v>171</v>
      </c>
      <c r="AF69" s="626"/>
      <c r="AG69" s="627"/>
      <c r="AH69" s="618">
        <f>AF69*AG69</f>
        <v>0</v>
      </c>
      <c r="AI69" s="538">
        <f t="shared" si="183" ref="AI69:AI72">AH69</f>
        <v>0</v>
      </c>
      <c r="AJ69" s="562"/>
      <c r="AK69" s="615" t="s">
        <v>171</v>
      </c>
      <c r="AL69" s="615"/>
      <c r="AM69" s="361">
        <f>IF(AN$74="",V69-AL69,"")</f>
        <v>0</v>
      </c>
      <c r="AN69" s="534" t="s">
        <v>171</v>
      </c>
      <c r="AO69" s="536">
        <f t="shared" si="184" ref="AO69:AO72">IF(AN$74="",U69*AM69,"")</f>
        <v>0</v>
      </c>
      <c r="AP69" s="614" t="s">
        <v>171</v>
      </c>
      <c r="AQ69" s="615" t="s">
        <v>171</v>
      </c>
      <c r="AR69" s="615" t="s">
        <v>171</v>
      </c>
      <c r="AS69" s="642"/>
      <c r="AT69" s="564"/>
      <c r="AU69" s="618">
        <f>AS69*AT69</f>
        <v>0</v>
      </c>
      <c r="AV69" s="538">
        <f t="shared" si="185" ref="AV69:AV72">AU69</f>
        <v>0</v>
      </c>
      <c r="AW69" s="562"/>
      <c r="AX69" s="615" t="s">
        <v>171</v>
      </c>
      <c r="AY69" s="615"/>
      <c r="AZ69" s="361">
        <f>IF(BA$74="",AG69-AY69,"")</f>
        <v>0</v>
      </c>
      <c r="BA69" s="534" t="s">
        <v>171</v>
      </c>
      <c r="BB69" s="536">
        <f t="shared" si="186" ref="BB69:BB72">IF(BA$74="",AF69*AZ69,"")</f>
        <v>0</v>
      </c>
      <c r="BC69" s="614" t="s">
        <v>171</v>
      </c>
      <c r="BD69" s="615" t="s">
        <v>171</v>
      </c>
      <c r="BE69" s="615" t="s">
        <v>171</v>
      </c>
      <c r="BF69" s="642"/>
      <c r="BG69" s="564"/>
      <c r="BH69" s="618">
        <f>BF69*BG69</f>
        <v>0</v>
      </c>
      <c r="BI69" s="538">
        <f t="shared" si="187" ref="BI69:BI72">BH69</f>
        <v>0</v>
      </c>
      <c r="BJ69" s="562"/>
      <c r="BK69" s="615" t="s">
        <v>171</v>
      </c>
      <c r="BL69" s="615"/>
      <c r="BM69" s="361">
        <f>IF(BN$74="",AT69-BL69,"")</f>
        <v>0</v>
      </c>
      <c r="BN69" s="534" t="s">
        <v>171</v>
      </c>
      <c r="BO69" s="536">
        <f t="shared" si="188" ref="BO69:BO72">IF(BN$74="",AS69*BM69,"")</f>
        <v>0</v>
      </c>
      <c r="BP69" s="614" t="s">
        <v>171</v>
      </c>
      <c r="BQ69" s="615" t="s">
        <v>171</v>
      </c>
      <c r="BR69" s="615" t="s">
        <v>171</v>
      </c>
      <c r="BS69" s="642"/>
      <c r="BT69" s="564"/>
      <c r="BU69" s="618">
        <f>BS69*BT69</f>
        <v>0</v>
      </c>
      <c r="BV69" s="538">
        <f t="shared" si="189" ref="BV69:BV72">BU69</f>
        <v>0</v>
      </c>
      <c r="BW69" s="569"/>
      <c r="BX69" s="619" t="s">
        <v>171</v>
      </c>
      <c r="BY69" s="619"/>
      <c r="BZ69" s="403">
        <f>IF(CA$74="",BG69-BY69,"")</f>
        <v>0</v>
      </c>
      <c r="CA69" s="540" t="s">
        <v>171</v>
      </c>
      <c r="CB69" s="541">
        <f t="shared" si="190" ref="CB69:CB72">IF(CA$74="",BF69*BZ69,"")</f>
        <v>0</v>
      </c>
      <c r="CC69" s="620" t="s">
        <v>171</v>
      </c>
      <c r="CD69" s="619" t="s">
        <v>171</v>
      </c>
      <c r="CE69" s="619" t="s">
        <v>171</v>
      </c>
      <c r="CF69" s="643"/>
      <c r="CG69" s="572"/>
      <c r="CH69" s="623">
        <f>CF69*CG69</f>
        <v>0</v>
      </c>
      <c r="CI69" s="544">
        <f t="shared" si="191" ref="CI69:CI72">CH69</f>
        <v>0</v>
      </c>
      <c r="CJ69" s="345"/>
      <c r="CK69" s="345"/>
      <c r="CL69" s="345"/>
      <c r="CM69" s="345"/>
      <c r="CN69" s="345"/>
      <c r="CO69" s="345"/>
      <c r="CP69" s="345"/>
      <c r="CQ69" s="345"/>
      <c r="CR69" s="345"/>
      <c r="CS69" s="345"/>
      <c r="CT69" s="345"/>
      <c r="CU69" s="345"/>
      <c r="CV69" s="345"/>
      <c r="CW69" s="345"/>
      <c r="CX69" s="345"/>
    </row>
    <row r="70" spans="1:102" ht="15">
      <c r="A70" s="392"/>
      <c r="B70" s="393"/>
      <c r="C70" s="393"/>
      <c r="D70" s="529"/>
      <c r="E70" s="393"/>
      <c r="F70" s="393"/>
      <c r="G70" s="361"/>
      <c r="H70" s="408">
        <f>E70*G70</f>
        <v>0</v>
      </c>
      <c r="I70" s="409"/>
      <c r="J70" s="361"/>
      <c r="K70" s="408">
        <f>E70*J70</f>
        <v>0</v>
      </c>
      <c r="L70" s="411"/>
      <c r="M70" s="361">
        <f>G70-L70</f>
        <v>0</v>
      </c>
      <c r="N70" s="394" t="s">
        <v>171</v>
      </c>
      <c r="O70" s="422">
        <f>IF(N$74="",E70*M70,"")</f>
        <v>0</v>
      </c>
      <c r="P70" s="612" t="s">
        <v>171</v>
      </c>
      <c r="Q70" s="397" t="s">
        <v>171</v>
      </c>
      <c r="R70" s="397" t="s">
        <v>171</v>
      </c>
      <c r="S70" s="397" t="s">
        <v>171</v>
      </c>
      <c r="T70" s="397" t="s">
        <v>171</v>
      </c>
      <c r="U70" s="407"/>
      <c r="V70" s="408"/>
      <c r="W70" s="613">
        <f>U70*V70</f>
        <v>0</v>
      </c>
      <c r="X70" s="169">
        <f>W70</f>
        <v>0</v>
      </c>
      <c r="Y70" s="562"/>
      <c r="Z70" s="536">
        <f>J70-Y70</f>
        <v>0</v>
      </c>
      <c r="AA70" s="534" t="s">
        <v>171</v>
      </c>
      <c r="AB70" s="536">
        <f>IF(AA$74="",E70*Z70,"")</f>
        <v>0</v>
      </c>
      <c r="AC70" s="614" t="s">
        <v>171</v>
      </c>
      <c r="AD70" s="615" t="s">
        <v>171</v>
      </c>
      <c r="AE70" s="615" t="s">
        <v>171</v>
      </c>
      <c r="AF70" s="626"/>
      <c r="AG70" s="627"/>
      <c r="AH70" s="618">
        <f>AF70*AG70</f>
        <v>0</v>
      </c>
      <c r="AI70" s="538">
        <f>AH70</f>
        <v>0</v>
      </c>
      <c r="AJ70" s="562"/>
      <c r="AK70" s="615" t="s">
        <v>171</v>
      </c>
      <c r="AL70" s="615"/>
      <c r="AM70" s="361">
        <f>IF(AN$74="",V70-AL70,"")</f>
        <v>0</v>
      </c>
      <c r="AN70" s="534" t="s">
        <v>171</v>
      </c>
      <c r="AO70" s="536">
        <f>IF(AN$74="",U70*AM70,"")</f>
        <v>0</v>
      </c>
      <c r="AP70" s="614" t="s">
        <v>171</v>
      </c>
      <c r="AQ70" s="615" t="s">
        <v>171</v>
      </c>
      <c r="AR70" s="615" t="s">
        <v>171</v>
      </c>
      <c r="AS70" s="642"/>
      <c r="AT70" s="564"/>
      <c r="AU70" s="618">
        <f>AS70*AT70</f>
        <v>0</v>
      </c>
      <c r="AV70" s="538">
        <f>AU70</f>
        <v>0</v>
      </c>
      <c r="AW70" s="562"/>
      <c r="AX70" s="615" t="s">
        <v>171</v>
      </c>
      <c r="AY70" s="615"/>
      <c r="AZ70" s="361">
        <f>IF(BA$74="",AG70-AY70,"")</f>
        <v>0</v>
      </c>
      <c r="BA70" s="534" t="s">
        <v>171</v>
      </c>
      <c r="BB70" s="536">
        <f>IF(BA$74="",AF70*AZ70,"")</f>
        <v>0</v>
      </c>
      <c r="BC70" s="614" t="s">
        <v>171</v>
      </c>
      <c r="BD70" s="615" t="s">
        <v>171</v>
      </c>
      <c r="BE70" s="615" t="s">
        <v>171</v>
      </c>
      <c r="BF70" s="642"/>
      <c r="BG70" s="564"/>
      <c r="BH70" s="618">
        <f>BF70*BG70</f>
        <v>0</v>
      </c>
      <c r="BI70" s="538">
        <f>BH70</f>
        <v>0</v>
      </c>
      <c r="BJ70" s="562"/>
      <c r="BK70" s="615" t="s">
        <v>171</v>
      </c>
      <c r="BL70" s="615"/>
      <c r="BM70" s="361">
        <f>IF(BN$74="",AT70-BL70,"")</f>
        <v>0</v>
      </c>
      <c r="BN70" s="534" t="s">
        <v>171</v>
      </c>
      <c r="BO70" s="536">
        <f>IF(BN$74="",AS70*BM70,"")</f>
        <v>0</v>
      </c>
      <c r="BP70" s="614" t="s">
        <v>171</v>
      </c>
      <c r="BQ70" s="615" t="s">
        <v>171</v>
      </c>
      <c r="BR70" s="615" t="s">
        <v>171</v>
      </c>
      <c r="BS70" s="642"/>
      <c r="BT70" s="564"/>
      <c r="BU70" s="618">
        <f>BS70*BT70</f>
        <v>0</v>
      </c>
      <c r="BV70" s="538">
        <f>BU70</f>
        <v>0</v>
      </c>
      <c r="BW70" s="569"/>
      <c r="BX70" s="619" t="s">
        <v>171</v>
      </c>
      <c r="BY70" s="619"/>
      <c r="BZ70" s="403">
        <f>IF(CA$74="",BG70-BY70,"")</f>
        <v>0</v>
      </c>
      <c r="CA70" s="540" t="s">
        <v>171</v>
      </c>
      <c r="CB70" s="541">
        <f>IF(CA$74="",BF70*BZ70,"")</f>
        <v>0</v>
      </c>
      <c r="CC70" s="620" t="s">
        <v>171</v>
      </c>
      <c r="CD70" s="619" t="s">
        <v>171</v>
      </c>
      <c r="CE70" s="619" t="s">
        <v>171</v>
      </c>
      <c r="CF70" s="643"/>
      <c r="CG70" s="572"/>
      <c r="CH70" s="623">
        <f>CF70*CG70</f>
        <v>0</v>
      </c>
      <c r="CI70" s="544">
        <f>CH70</f>
        <v>0</v>
      </c>
      <c r="CJ70" s="345"/>
      <c r="CK70" s="345"/>
      <c r="CL70" s="345"/>
      <c r="CM70" s="345"/>
      <c r="CN70" s="345"/>
      <c r="CO70" s="345"/>
      <c r="CP70" s="345"/>
      <c r="CQ70" s="345"/>
      <c r="CR70" s="345"/>
      <c r="CS70" s="345"/>
      <c r="CT70" s="345"/>
      <c r="CU70" s="345"/>
      <c r="CV70" s="345"/>
      <c r="CW70" s="345"/>
      <c r="CX70" s="345"/>
    </row>
    <row r="71" spans="1:102" ht="15">
      <c r="A71" s="392"/>
      <c r="B71" s="393"/>
      <c r="C71" s="393"/>
      <c r="D71" s="529"/>
      <c r="E71" s="393"/>
      <c r="F71" s="393"/>
      <c r="G71" s="361"/>
      <c r="H71" s="408">
        <f>E71*G71</f>
        <v>0</v>
      </c>
      <c r="I71" s="409"/>
      <c r="J71" s="361"/>
      <c r="K71" s="408">
        <f>E71*J71</f>
        <v>0</v>
      </c>
      <c r="L71" s="411"/>
      <c r="M71" s="361">
        <f>G71-L71</f>
        <v>0</v>
      </c>
      <c r="N71" s="394" t="s">
        <v>171</v>
      </c>
      <c r="O71" s="422">
        <f>IF(N$74="",E71*M71,"")</f>
        <v>0</v>
      </c>
      <c r="P71" s="612" t="s">
        <v>171</v>
      </c>
      <c r="Q71" s="397" t="s">
        <v>171</v>
      </c>
      <c r="R71" s="397" t="s">
        <v>171</v>
      </c>
      <c r="S71" s="397" t="s">
        <v>171</v>
      </c>
      <c r="T71" s="397" t="s">
        <v>171</v>
      </c>
      <c r="U71" s="407"/>
      <c r="V71" s="408"/>
      <c r="W71" s="613">
        <f>U71*V71</f>
        <v>0</v>
      </c>
      <c r="X71" s="169">
        <f>W71</f>
        <v>0</v>
      </c>
      <c r="Y71" s="562"/>
      <c r="Z71" s="536">
        <f>J71-Y71</f>
        <v>0</v>
      </c>
      <c r="AA71" s="534" t="s">
        <v>171</v>
      </c>
      <c r="AB71" s="536">
        <f>IF(AA$74="",E71*Z71,"")</f>
        <v>0</v>
      </c>
      <c r="AC71" s="614" t="s">
        <v>171</v>
      </c>
      <c r="AD71" s="615" t="s">
        <v>171</v>
      </c>
      <c r="AE71" s="615" t="s">
        <v>171</v>
      </c>
      <c r="AF71" s="626"/>
      <c r="AG71" s="627"/>
      <c r="AH71" s="618">
        <f>AF71*AG71</f>
        <v>0</v>
      </c>
      <c r="AI71" s="538">
        <f>AH71</f>
        <v>0</v>
      </c>
      <c r="AJ71" s="562"/>
      <c r="AK71" s="615" t="s">
        <v>171</v>
      </c>
      <c r="AL71" s="615"/>
      <c r="AM71" s="361">
        <f>IF(AN$74="",V71-AL71,"")</f>
        <v>0</v>
      </c>
      <c r="AN71" s="534" t="s">
        <v>171</v>
      </c>
      <c r="AO71" s="536">
        <f>IF(AN$74="",U71*AM71,"")</f>
        <v>0</v>
      </c>
      <c r="AP71" s="614" t="s">
        <v>171</v>
      </c>
      <c r="AQ71" s="615" t="s">
        <v>171</v>
      </c>
      <c r="AR71" s="615" t="s">
        <v>171</v>
      </c>
      <c r="AS71" s="642"/>
      <c r="AT71" s="564"/>
      <c r="AU71" s="618">
        <f>AS71*AT71</f>
        <v>0</v>
      </c>
      <c r="AV71" s="538">
        <f>AU71</f>
        <v>0</v>
      </c>
      <c r="AW71" s="562"/>
      <c r="AX71" s="615" t="s">
        <v>171</v>
      </c>
      <c r="AY71" s="615"/>
      <c r="AZ71" s="361">
        <f>IF(BA$74="",AG71-AY71,"")</f>
        <v>0</v>
      </c>
      <c r="BA71" s="534" t="s">
        <v>171</v>
      </c>
      <c r="BB71" s="536">
        <f>IF(BA$74="",AF71*AZ71,"")</f>
        <v>0</v>
      </c>
      <c r="BC71" s="614" t="s">
        <v>171</v>
      </c>
      <c r="BD71" s="615" t="s">
        <v>171</v>
      </c>
      <c r="BE71" s="615" t="s">
        <v>171</v>
      </c>
      <c r="BF71" s="642"/>
      <c r="BG71" s="564"/>
      <c r="BH71" s="618">
        <f>BF71*BG71</f>
        <v>0</v>
      </c>
      <c r="BI71" s="538">
        <f>BH71</f>
        <v>0</v>
      </c>
      <c r="BJ71" s="562"/>
      <c r="BK71" s="615" t="s">
        <v>171</v>
      </c>
      <c r="BL71" s="615"/>
      <c r="BM71" s="361">
        <f>IF(BN$74="",AT71-BL71,"")</f>
        <v>0</v>
      </c>
      <c r="BN71" s="534" t="s">
        <v>171</v>
      </c>
      <c r="BO71" s="536">
        <f>IF(BN$74="",AS71*BM71,"")</f>
        <v>0</v>
      </c>
      <c r="BP71" s="614" t="s">
        <v>171</v>
      </c>
      <c r="BQ71" s="615" t="s">
        <v>171</v>
      </c>
      <c r="BR71" s="615" t="s">
        <v>171</v>
      </c>
      <c r="BS71" s="642"/>
      <c r="BT71" s="564"/>
      <c r="BU71" s="618">
        <f>BS71*BT71</f>
        <v>0</v>
      </c>
      <c r="BV71" s="538">
        <f>BU71</f>
        <v>0</v>
      </c>
      <c r="BW71" s="569"/>
      <c r="BX71" s="619" t="s">
        <v>171</v>
      </c>
      <c r="BY71" s="619"/>
      <c r="BZ71" s="403">
        <f>IF(CA$74="",BG71-BY71,"")</f>
        <v>0</v>
      </c>
      <c r="CA71" s="540" t="s">
        <v>171</v>
      </c>
      <c r="CB71" s="541">
        <f>IF(CA$74="",BF71*BZ71,"")</f>
        <v>0</v>
      </c>
      <c r="CC71" s="620" t="s">
        <v>171</v>
      </c>
      <c r="CD71" s="619" t="s">
        <v>171</v>
      </c>
      <c r="CE71" s="619" t="s">
        <v>171</v>
      </c>
      <c r="CF71" s="643"/>
      <c r="CG71" s="572"/>
      <c r="CH71" s="623">
        <f>CF71*CG71</f>
        <v>0</v>
      </c>
      <c r="CI71" s="544">
        <f>CH71</f>
        <v>0</v>
      </c>
      <c r="CJ71" s="345"/>
      <c r="CK71" s="345"/>
      <c r="CL71" s="345"/>
      <c r="CM71" s="345"/>
      <c r="CN71" s="345"/>
      <c r="CO71" s="345"/>
      <c r="CP71" s="345"/>
      <c r="CQ71" s="345"/>
      <c r="CR71" s="345"/>
      <c r="CS71" s="345"/>
      <c r="CT71" s="345"/>
      <c r="CU71" s="345"/>
      <c r="CV71" s="345"/>
      <c r="CW71" s="345"/>
      <c r="CX71" s="345"/>
    </row>
    <row r="72" spans="1:102" ht="15.75" thickBot="1">
      <c r="A72" s="424"/>
      <c r="B72" s="425"/>
      <c r="C72" s="425"/>
      <c r="D72" s="583"/>
      <c r="E72" s="425"/>
      <c r="F72" s="425"/>
      <c r="G72" s="144"/>
      <c r="H72" s="442">
        <f>E72*G72</f>
        <v>0</v>
      </c>
      <c r="I72" s="427"/>
      <c r="J72" s="144"/>
      <c r="K72" s="442">
        <f>E72*J72</f>
        <v>0</v>
      </c>
      <c r="L72" s="428"/>
      <c r="M72" s="144">
        <f>G72-L72</f>
        <v>0</v>
      </c>
      <c r="N72" s="429" t="s">
        <v>171</v>
      </c>
      <c r="O72" s="430">
        <f>IF(N$74="",E72*M72,"")</f>
        <v>0</v>
      </c>
      <c r="P72" s="168" t="s">
        <v>171</v>
      </c>
      <c r="Q72" s="630" t="s">
        <v>171</v>
      </c>
      <c r="R72" s="630" t="s">
        <v>171</v>
      </c>
      <c r="S72" s="630" t="s">
        <v>171</v>
      </c>
      <c r="T72" s="630" t="s">
        <v>171</v>
      </c>
      <c r="U72" s="631"/>
      <c r="V72" s="442"/>
      <c r="W72" s="648">
        <f>U72*V72</f>
        <v>0</v>
      </c>
      <c r="X72" s="177">
        <f>W72</f>
        <v>0</v>
      </c>
      <c r="Y72" s="584"/>
      <c r="Z72" s="585">
        <f>J72-Y72</f>
        <v>0</v>
      </c>
      <c r="AA72" s="586" t="s">
        <v>171</v>
      </c>
      <c r="AB72" s="585">
        <f>IF(AA$74="",E72*Z72,"")</f>
        <v>0</v>
      </c>
      <c r="AC72" s="632" t="s">
        <v>171</v>
      </c>
      <c r="AD72" s="633" t="s">
        <v>171</v>
      </c>
      <c r="AE72" s="633" t="s">
        <v>171</v>
      </c>
      <c r="AF72" s="636"/>
      <c r="AG72" s="637"/>
      <c r="AH72" s="588">
        <f>AF72*AG72</f>
        <v>0</v>
      </c>
      <c r="AI72" s="589">
        <f>AH72</f>
        <v>0</v>
      </c>
      <c r="AJ72" s="584"/>
      <c r="AK72" s="633" t="s">
        <v>171</v>
      </c>
      <c r="AL72" s="633"/>
      <c r="AM72" s="144">
        <f>IF(AN$74="",V72-AL72,"")</f>
        <v>0</v>
      </c>
      <c r="AN72" s="586" t="s">
        <v>171</v>
      </c>
      <c r="AO72" s="585">
        <f>IF(AN$74="",U72*AM72,"")</f>
        <v>0</v>
      </c>
      <c r="AP72" s="632" t="s">
        <v>171</v>
      </c>
      <c r="AQ72" s="633" t="s">
        <v>171</v>
      </c>
      <c r="AR72" s="633" t="s">
        <v>171</v>
      </c>
      <c r="AS72" s="644"/>
      <c r="AT72" s="645"/>
      <c r="AU72" s="588">
        <f>AS72*AT72</f>
        <v>0</v>
      </c>
      <c r="AV72" s="589">
        <f>AU72</f>
        <v>0</v>
      </c>
      <c r="AW72" s="584"/>
      <c r="AX72" s="633" t="s">
        <v>171</v>
      </c>
      <c r="AY72" s="633"/>
      <c r="AZ72" s="144">
        <f>IF(BA$74="",AG72-AY72,"")</f>
        <v>0</v>
      </c>
      <c r="BA72" s="586" t="s">
        <v>171</v>
      </c>
      <c r="BB72" s="585">
        <f>IF(BA$74="",AF72*AZ72,"")</f>
        <v>0</v>
      </c>
      <c r="BC72" s="632" t="s">
        <v>171</v>
      </c>
      <c r="BD72" s="633" t="s">
        <v>171</v>
      </c>
      <c r="BE72" s="633" t="s">
        <v>171</v>
      </c>
      <c r="BF72" s="644"/>
      <c r="BG72" s="645"/>
      <c r="BH72" s="588">
        <f>BF72*BG72</f>
        <v>0</v>
      </c>
      <c r="BI72" s="589">
        <f>BH72</f>
        <v>0</v>
      </c>
      <c r="BJ72" s="584"/>
      <c r="BK72" s="633" t="s">
        <v>171</v>
      </c>
      <c r="BL72" s="633"/>
      <c r="BM72" s="144">
        <f>IF(BN$74="",AT72-BL72,"")</f>
        <v>0</v>
      </c>
      <c r="BN72" s="586" t="s">
        <v>171</v>
      </c>
      <c r="BO72" s="585">
        <f>IF(BN$74="",AS72*BM72,"")</f>
        <v>0</v>
      </c>
      <c r="BP72" s="632" t="s">
        <v>171</v>
      </c>
      <c r="BQ72" s="633" t="s">
        <v>171</v>
      </c>
      <c r="BR72" s="633" t="s">
        <v>171</v>
      </c>
      <c r="BS72" s="644"/>
      <c r="BT72" s="645"/>
      <c r="BU72" s="588">
        <f>BS72*BT72</f>
        <v>0</v>
      </c>
      <c r="BV72" s="589">
        <f>BU72</f>
        <v>0</v>
      </c>
      <c r="BW72" s="592"/>
      <c r="BX72" s="638" t="s">
        <v>171</v>
      </c>
      <c r="BY72" s="638"/>
      <c r="BZ72" s="146">
        <f>IF(CA$74="",BG72-BY72,"")</f>
        <v>0</v>
      </c>
      <c r="CA72" s="594" t="s">
        <v>171</v>
      </c>
      <c r="CB72" s="593">
        <f>IF(CA$74="",BF72*BZ72,"")</f>
        <v>0</v>
      </c>
      <c r="CC72" s="639" t="s">
        <v>171</v>
      </c>
      <c r="CD72" s="638" t="s">
        <v>171</v>
      </c>
      <c r="CE72" s="638" t="s">
        <v>171</v>
      </c>
      <c r="CF72" s="646"/>
      <c r="CG72" s="647"/>
      <c r="CH72" s="649">
        <f>CF72*CG72</f>
        <v>0</v>
      </c>
      <c r="CI72" s="597">
        <f>CH72</f>
        <v>0</v>
      </c>
      <c r="CJ72" s="345"/>
      <c r="CK72" s="345"/>
      <c r="CL72" s="345"/>
      <c r="CM72" s="345"/>
      <c r="CN72" s="345"/>
      <c r="CO72" s="345"/>
      <c r="CP72" s="345"/>
      <c r="CQ72" s="345"/>
      <c r="CR72" s="345"/>
      <c r="CS72" s="345"/>
      <c r="CT72" s="345"/>
      <c r="CU72" s="345"/>
      <c r="CV72" s="345"/>
      <c r="CW72" s="345"/>
      <c r="CX72" s="345"/>
    </row>
    <row r="73" spans="1:102" ht="15.75" thickBot="1">
      <c r="A73" s="349"/>
      <c r="B73" s="349"/>
      <c r="C73" s="349"/>
      <c r="D73" s="349"/>
      <c r="E73" s="349"/>
      <c r="F73" s="349"/>
      <c r="G73" s="349"/>
      <c r="H73" s="446"/>
      <c r="I73" s="149"/>
      <c r="J73" s="445"/>
      <c r="K73" s="445"/>
      <c r="L73" s="349"/>
      <c r="M73" s="349"/>
      <c r="N73" s="349"/>
      <c r="O73" s="349"/>
      <c r="P73" s="349"/>
      <c r="Q73" s="349"/>
      <c r="R73" s="349"/>
      <c r="S73" s="349"/>
      <c r="T73" s="349"/>
      <c r="U73" s="349"/>
      <c r="V73" s="349"/>
      <c r="W73" s="349"/>
      <c r="X73" s="349"/>
      <c r="Y73" s="650"/>
      <c r="Z73" s="650"/>
      <c r="AA73" s="650"/>
      <c r="AB73" s="650"/>
      <c r="AC73" s="651"/>
      <c r="AD73" s="650"/>
      <c r="AE73" s="650"/>
      <c r="AF73" s="651"/>
      <c r="AG73" s="650"/>
      <c r="AH73" s="650"/>
      <c r="AI73" s="650"/>
      <c r="AJ73" s="650"/>
      <c r="AK73" s="650"/>
      <c r="AL73" s="650"/>
      <c r="AM73" s="650"/>
      <c r="AN73" s="650"/>
      <c r="AO73" s="650"/>
      <c r="AP73" s="651"/>
      <c r="AQ73" s="650"/>
      <c r="AR73" s="650"/>
      <c r="AS73" s="651"/>
      <c r="AT73" s="650"/>
      <c r="AU73" s="650"/>
      <c r="AV73" s="650"/>
      <c r="AW73" s="650"/>
      <c r="AX73" s="650"/>
      <c r="AY73" s="650"/>
      <c r="AZ73" s="650"/>
      <c r="BA73" s="650"/>
      <c r="BB73" s="650"/>
      <c r="BC73" s="651"/>
      <c r="BD73" s="650"/>
      <c r="BE73" s="650"/>
      <c r="BF73" s="651"/>
      <c r="BG73" s="650"/>
      <c r="BH73" s="650"/>
      <c r="BI73" s="650"/>
      <c r="BJ73" s="650"/>
      <c r="BK73" s="650"/>
      <c r="BL73" s="650"/>
      <c r="BM73" s="650"/>
      <c r="BN73" s="650"/>
      <c r="BO73" s="650"/>
      <c r="BP73" s="651"/>
      <c r="BQ73" s="650"/>
      <c r="BR73" s="650"/>
      <c r="BS73" s="651"/>
      <c r="BT73" s="650"/>
      <c r="BU73" s="650"/>
      <c r="BV73" s="650"/>
      <c r="BW73" s="652"/>
      <c r="BX73" s="652"/>
      <c r="BY73" s="652"/>
      <c r="BZ73" s="652"/>
      <c r="CA73" s="652"/>
      <c r="CB73" s="652"/>
      <c r="CC73" s="653"/>
      <c r="CD73" s="652"/>
      <c r="CE73" s="652"/>
      <c r="CF73" s="653"/>
      <c r="CG73" s="652"/>
      <c r="CH73" s="652"/>
      <c r="CI73" s="652"/>
      <c r="CJ73" s="345"/>
      <c r="CK73" s="345"/>
      <c r="CL73" s="345"/>
      <c r="CM73" s="345"/>
      <c r="CN73" s="345"/>
      <c r="CO73" s="345"/>
      <c r="CP73" s="345"/>
      <c r="CQ73" s="345"/>
      <c r="CR73" s="345"/>
      <c r="CS73" s="345"/>
      <c r="CT73" s="345"/>
      <c r="CU73" s="345"/>
      <c r="CV73" s="345"/>
      <c r="CW73" s="345"/>
      <c r="CX73" s="345"/>
    </row>
    <row r="74" spans="1:102" ht="15.75" thickBot="1">
      <c r="A74" s="74" t="s">
        <v>198</v>
      </c>
      <c r="B74" s="126"/>
      <c r="C74" s="126"/>
      <c r="D74" s="126"/>
      <c r="E74" s="126"/>
      <c r="F74" s="126"/>
      <c r="G74" s="127"/>
      <c r="H74" s="371">
        <f>SUM(H20:H72)</f>
        <v>0</v>
      </c>
      <c r="I74" s="451"/>
      <c r="J74" s="654"/>
      <c r="K74" s="373">
        <f>SUM(K20:K72)</f>
        <v>0</v>
      </c>
      <c r="L74" s="655"/>
      <c r="M74" s="656"/>
      <c r="N74" s="452"/>
      <c r="O74" s="373">
        <f>IF(N74="",SUM(O20:O72),H74-N74)</f>
        <v>0</v>
      </c>
      <c r="P74" s="654"/>
      <c r="Q74" s="373">
        <f>SUM(Q20:Q30)</f>
        <v>0</v>
      </c>
      <c r="R74" s="655"/>
      <c r="S74" s="654"/>
      <c r="T74" s="373" t="e">
        <f>SUM(T18:T30)</f>
        <v>#DIV/0!</v>
      </c>
      <c r="U74" s="655"/>
      <c r="V74" s="654"/>
      <c r="W74" s="373">
        <f>SUM(W20:W72)</f>
        <v>0</v>
      </c>
      <c r="X74" s="373" t="e">
        <f>SUM(X18:X72)</f>
        <v>#DIV/0!</v>
      </c>
      <c r="Y74" s="657"/>
      <c r="Z74" s="656"/>
      <c r="AA74" s="452"/>
      <c r="AB74" s="452">
        <f>IF(AA74="",SUM(AB20:AB72),K74-AA74)</f>
        <v>0</v>
      </c>
      <c r="AC74" s="657"/>
      <c r="AD74" s="656"/>
      <c r="AE74" s="452" t="e">
        <f>SUM(AE18:AE30)</f>
        <v>#DIV/0!</v>
      </c>
      <c r="AF74" s="657"/>
      <c r="AG74" s="656"/>
      <c r="AH74" s="452">
        <f>SUM(AH20:AH72)</f>
        <v>0</v>
      </c>
      <c r="AI74" s="452" t="e">
        <f>SUM(AI18:AI72)</f>
        <v>#DIV/0!</v>
      </c>
      <c r="AJ74" s="657"/>
      <c r="AK74" s="658"/>
      <c r="AL74" s="658"/>
      <c r="AM74" s="656"/>
      <c r="AN74" s="452"/>
      <c r="AO74" s="452" t="e">
        <f>IF(AN74="",SUM(AO18:AO72),(T74+W74)-AN74)</f>
        <v>#DIV/0!</v>
      </c>
      <c r="AP74" s="657"/>
      <c r="AQ74" s="656"/>
      <c r="AR74" s="452" t="e">
        <f>SUM(AR18:AR30)</f>
        <v>#DIV/0!</v>
      </c>
      <c r="AS74" s="657"/>
      <c r="AT74" s="656"/>
      <c r="AU74" s="452">
        <f>SUM(AU20:AU72)</f>
        <v>0</v>
      </c>
      <c r="AV74" s="452" t="e">
        <f>SUM(AV18:AV72)</f>
        <v>#DIV/0!</v>
      </c>
      <c r="AW74" s="657"/>
      <c r="AX74" s="658"/>
      <c r="AY74" s="658"/>
      <c r="AZ74" s="656"/>
      <c r="BA74" s="452"/>
      <c r="BB74" s="452" t="e">
        <f>IF(BA74="",SUM(BB18:BB72),(AE74+AH74)-BA74)</f>
        <v>#DIV/0!</v>
      </c>
      <c r="BC74" s="657"/>
      <c r="BD74" s="656"/>
      <c r="BE74" s="452" t="e">
        <f>SUM(BE18:BE30)</f>
        <v>#DIV/0!</v>
      </c>
      <c r="BF74" s="657"/>
      <c r="BG74" s="656"/>
      <c r="BH74" s="452">
        <f>SUM(BH20:BH72)</f>
        <v>0</v>
      </c>
      <c r="BI74" s="452" t="e">
        <f>SUM(BI18:BI72)</f>
        <v>#DIV/0!</v>
      </c>
      <c r="BJ74" s="657"/>
      <c r="BK74" s="658"/>
      <c r="BL74" s="658"/>
      <c r="BM74" s="656"/>
      <c r="BN74" s="452"/>
      <c r="BO74" s="452" t="e">
        <f>IF(BN74="",SUM(BO18:BO72),(AR74+AU74)-BN74)</f>
        <v>#DIV/0!</v>
      </c>
      <c r="BP74" s="657"/>
      <c r="BQ74" s="656"/>
      <c r="BR74" s="452" t="e">
        <f>SUM(BR18:BR30)</f>
        <v>#DIV/0!</v>
      </c>
      <c r="BS74" s="657"/>
      <c r="BT74" s="656"/>
      <c r="BU74" s="452">
        <f>SUM(BU20:BU72)</f>
        <v>0</v>
      </c>
      <c r="BV74" s="452" t="e">
        <f>SUM(BV18:BV72)</f>
        <v>#DIV/0!</v>
      </c>
      <c r="BW74" s="659"/>
      <c r="BX74" s="660"/>
      <c r="BY74" s="660"/>
      <c r="BZ74" s="661"/>
      <c r="CA74" s="454"/>
      <c r="CB74" s="454" t="e">
        <f>IF(CA74="",SUM(CB18:CB72),(BE74+BH74)-CA74)</f>
        <v>#DIV/0!</v>
      </c>
      <c r="CC74" s="659"/>
      <c r="CD74" s="661"/>
      <c r="CE74" s="454" t="e">
        <f>SUM(CE18:CE30)</f>
        <v>#DIV/0!</v>
      </c>
      <c r="CF74" s="659"/>
      <c r="CG74" s="661"/>
      <c r="CH74" s="454">
        <f>SUM(CH20:CH72)</f>
        <v>0</v>
      </c>
      <c r="CI74" s="454" t="e">
        <f>SUM(CI18:CI72)</f>
        <v>#DIV/0!</v>
      </c>
      <c r="CJ74" s="345"/>
      <c r="CK74" s="345"/>
      <c r="CL74" s="345"/>
      <c r="CM74" s="345"/>
      <c r="CN74" s="345"/>
      <c r="CO74" s="345"/>
      <c r="CP74" s="345"/>
      <c r="CQ74" s="345"/>
      <c r="CR74" s="345"/>
      <c r="CS74" s="345"/>
      <c r="CT74" s="345"/>
      <c r="CU74" s="345"/>
      <c r="CV74" s="345"/>
      <c r="CW74" s="345"/>
      <c r="CX74" s="345"/>
    </row>
    <row r="75" spans="1:102" ht="15">
      <c r="A75" s="349"/>
      <c r="B75" s="349"/>
      <c r="C75" s="349"/>
      <c r="D75" s="349"/>
      <c r="E75" s="349"/>
      <c r="F75" s="349"/>
      <c r="G75" s="349"/>
      <c r="H75" s="349"/>
      <c r="I75" s="349"/>
      <c r="J75" s="349"/>
      <c r="K75" s="349"/>
      <c r="L75" s="349"/>
      <c r="M75" s="349"/>
      <c r="N75" s="349"/>
      <c r="O75" s="349"/>
      <c r="P75" s="349"/>
      <c r="Q75" s="349"/>
      <c r="R75" s="349"/>
      <c r="S75" s="349"/>
      <c r="T75" s="349"/>
      <c r="U75" s="349"/>
      <c r="V75" s="349"/>
      <c r="W75" s="349"/>
      <c r="X75" s="349"/>
      <c r="Y75" s="349"/>
      <c r="Z75" s="349"/>
      <c r="AA75" s="345"/>
      <c r="AB75" s="345"/>
      <c r="AC75" s="345"/>
      <c r="AD75" s="345"/>
      <c r="AE75" s="345"/>
      <c r="AF75" s="345"/>
      <c r="AG75" s="345"/>
      <c r="AH75" s="345"/>
      <c r="AI75" s="345"/>
      <c r="AJ75" s="349"/>
      <c r="AK75" s="349"/>
      <c r="AL75" s="349"/>
      <c r="AM75" s="349"/>
      <c r="AN75" s="349"/>
      <c r="AO75" s="349"/>
      <c r="AP75" s="349"/>
      <c r="AQ75" s="349"/>
      <c r="AR75" s="349"/>
      <c r="AS75" s="349"/>
      <c r="AT75" s="349"/>
      <c r="AU75" s="349"/>
      <c r="AV75" s="349"/>
      <c r="AW75" s="345"/>
      <c r="AX75" s="345"/>
      <c r="AY75" s="345"/>
      <c r="AZ75" s="345"/>
      <c r="BA75" s="345"/>
      <c r="BB75" s="345"/>
      <c r="BC75" s="345"/>
      <c r="BD75" s="345"/>
      <c r="BE75" s="345"/>
      <c r="BF75" s="345"/>
      <c r="BG75" s="345"/>
      <c r="BH75" s="345"/>
      <c r="BI75" s="345"/>
      <c r="BJ75" s="345"/>
      <c r="BK75" s="345"/>
      <c r="BL75" s="345"/>
      <c r="BM75" s="345"/>
      <c r="BN75" s="345"/>
      <c r="BO75" s="345"/>
      <c r="BP75" s="345"/>
      <c r="BQ75" s="345"/>
      <c r="BR75" s="345"/>
      <c r="BS75" s="345"/>
      <c r="BT75" s="345"/>
      <c r="BU75" s="345"/>
      <c r="BV75" s="345"/>
      <c r="BW75" s="345"/>
      <c r="BX75" s="345"/>
      <c r="BY75" s="345"/>
      <c r="BZ75" s="345"/>
      <c r="CA75" s="345"/>
      <c r="CB75" s="345"/>
      <c r="CC75" s="345"/>
      <c r="CD75" s="345"/>
      <c r="CE75" s="345"/>
      <c r="CF75" s="345"/>
      <c r="CG75" s="345"/>
      <c r="CH75" s="345"/>
      <c r="CI75" s="345"/>
      <c r="CJ75" s="345"/>
      <c r="CK75" s="345"/>
      <c r="CL75" s="345"/>
      <c r="CM75" s="345"/>
      <c r="CN75" s="345"/>
      <c r="CO75" s="345"/>
      <c r="CP75" s="345"/>
      <c r="CQ75" s="345"/>
      <c r="CR75" s="345"/>
      <c r="CS75" s="345"/>
      <c r="CT75" s="345"/>
      <c r="CU75" s="345"/>
      <c r="CV75" s="345"/>
      <c r="CW75" s="345"/>
      <c r="CX75" s="345"/>
    </row>
    <row r="76" spans="1:102" ht="15">
      <c r="A76" s="345"/>
      <c r="B76" s="345"/>
      <c r="C76" s="345"/>
      <c r="D76" s="345"/>
      <c r="E76" s="345"/>
      <c r="F76" s="345"/>
      <c r="G76" s="349"/>
      <c r="H76" s="349"/>
      <c r="I76" s="349"/>
      <c r="J76" s="349"/>
      <c r="K76" s="349"/>
      <c r="L76" s="349"/>
      <c r="M76" s="349"/>
      <c r="N76" s="349"/>
      <c r="O76" s="349"/>
      <c r="P76" s="349"/>
      <c r="Q76" s="349"/>
      <c r="R76" s="349"/>
      <c r="S76" s="349"/>
      <c r="T76" s="349"/>
      <c r="U76" s="349"/>
      <c r="V76" s="349"/>
      <c r="W76" s="349"/>
      <c r="X76" s="349"/>
      <c r="Y76" s="349"/>
      <c r="Z76" s="349"/>
      <c r="AA76" s="345"/>
      <c r="AB76" s="345"/>
      <c r="AC76" s="345"/>
      <c r="AD76" s="345"/>
      <c r="AE76" s="345"/>
      <c r="AF76" s="345"/>
      <c r="AG76" s="345"/>
      <c r="AH76" s="345"/>
      <c r="AI76" s="345"/>
      <c r="AJ76" s="349"/>
      <c r="AK76" s="349"/>
      <c r="AL76" s="349"/>
      <c r="AM76" s="349"/>
      <c r="AN76" s="349"/>
      <c r="AO76" s="349"/>
      <c r="AP76" s="349"/>
      <c r="AQ76" s="349"/>
      <c r="AR76" s="349"/>
      <c r="AS76" s="349"/>
      <c r="AT76" s="349"/>
      <c r="AU76" s="349"/>
      <c r="AV76" s="349"/>
      <c r="AW76" s="345"/>
      <c r="AX76" s="345"/>
      <c r="AY76" s="345"/>
      <c r="AZ76" s="345"/>
      <c r="BA76" s="345"/>
      <c r="BB76" s="345"/>
      <c r="BC76" s="345"/>
      <c r="BD76" s="345"/>
      <c r="BE76" s="345"/>
      <c r="BF76" s="345"/>
      <c r="BG76" s="345"/>
      <c r="BH76" s="345"/>
      <c r="BI76" s="345"/>
      <c r="BJ76" s="345"/>
      <c r="BK76" s="345"/>
      <c r="BL76" s="345"/>
      <c r="BM76" s="345"/>
      <c r="BN76" s="345"/>
      <c r="BO76" s="345"/>
      <c r="BP76" s="345"/>
      <c r="BQ76" s="345"/>
      <c r="BR76" s="345"/>
      <c r="BS76" s="345"/>
      <c r="BT76" s="345"/>
      <c r="BU76" s="345"/>
      <c r="BV76" s="345"/>
      <c r="BW76" s="345"/>
      <c r="BX76" s="345"/>
      <c r="BY76" s="345"/>
      <c r="BZ76" s="345"/>
      <c r="CA76" s="345"/>
      <c r="CB76" s="345"/>
      <c r="CC76" s="345"/>
      <c r="CD76" s="345"/>
      <c r="CE76" s="345"/>
      <c r="CF76" s="345"/>
      <c r="CG76" s="345"/>
      <c r="CH76" s="345"/>
      <c r="CI76" s="345"/>
      <c r="CJ76" s="345"/>
      <c r="CK76" s="345"/>
      <c r="CL76" s="345"/>
      <c r="CM76" s="345"/>
      <c r="CN76" s="345"/>
      <c r="CO76" s="345"/>
      <c r="CP76" s="345"/>
      <c r="CQ76" s="345"/>
      <c r="CR76" s="345"/>
      <c r="CS76" s="345"/>
      <c r="CT76" s="345"/>
      <c r="CU76" s="345"/>
      <c r="CV76" s="345"/>
      <c r="CW76" s="345"/>
      <c r="CX76" s="345"/>
    </row>
    <row r="77" spans="1:102" ht="15">
      <c r="A77" s="478" t="s">
        <v>932</v>
      </c>
      <c r="B77" s="345"/>
      <c r="C77" s="345"/>
      <c r="D77" s="345"/>
      <c r="E77" s="345"/>
      <c r="F77" s="345"/>
      <c r="G77" s="345"/>
      <c r="H77" s="345"/>
      <c r="I77" s="349"/>
      <c r="J77" s="349"/>
      <c r="K77" s="349"/>
      <c r="L77" s="349"/>
      <c r="M77" s="349"/>
      <c r="N77" s="349"/>
      <c r="O77" s="349"/>
      <c r="P77" s="349"/>
      <c r="Q77" s="349"/>
      <c r="R77" s="349"/>
      <c r="S77" s="349"/>
      <c r="T77" s="349"/>
      <c r="U77" s="349"/>
      <c r="V77" s="349"/>
      <c r="W77" s="349"/>
      <c r="X77" s="349"/>
      <c r="Y77" s="345"/>
      <c r="Z77" s="345"/>
      <c r="AA77" s="345"/>
      <c r="AB77" s="345"/>
      <c r="AC77" s="345"/>
      <c r="AD77" s="345"/>
      <c r="AE77" s="345"/>
      <c r="AF77" s="345"/>
      <c r="AG77" s="345"/>
      <c r="AH77" s="345"/>
      <c r="AI77" s="345"/>
      <c r="AJ77" s="349"/>
      <c r="AK77" s="349"/>
      <c r="AL77" s="349"/>
      <c r="AM77" s="349"/>
      <c r="AN77" s="349"/>
      <c r="AO77" s="349"/>
      <c r="AP77" s="349"/>
      <c r="AQ77" s="349"/>
      <c r="AR77" s="349"/>
      <c r="AS77" s="349"/>
      <c r="AT77" s="349"/>
      <c r="AU77" s="349"/>
      <c r="AV77" s="349"/>
      <c r="AW77" s="345"/>
      <c r="AX77" s="345"/>
      <c r="AY77" s="345"/>
      <c r="AZ77" s="345"/>
      <c r="BA77" s="345"/>
      <c r="BB77" s="345"/>
      <c r="BC77" s="345"/>
      <c r="BD77" s="345"/>
      <c r="BE77" s="345"/>
      <c r="BF77" s="345"/>
      <c r="BG77" s="345"/>
      <c r="BH77" s="345"/>
      <c r="BI77" s="345"/>
      <c r="BJ77" s="345"/>
      <c r="BK77" s="345"/>
      <c r="BL77" s="345"/>
      <c r="BM77" s="345"/>
      <c r="BN77" s="345"/>
      <c r="BO77" s="345"/>
      <c r="BP77" s="345"/>
      <c r="BQ77" s="345"/>
      <c r="BR77" s="345"/>
      <c r="BS77" s="345"/>
      <c r="BT77" s="345"/>
      <c r="BU77" s="345"/>
      <c r="BV77" s="345"/>
      <c r="BW77" s="345"/>
      <c r="BX77" s="345"/>
      <c r="BY77" s="345"/>
      <c r="BZ77" s="345"/>
      <c r="CA77" s="345"/>
      <c r="CB77" s="345"/>
      <c r="CC77" s="345"/>
      <c r="CD77" s="345"/>
      <c r="CE77" s="345"/>
      <c r="CF77" s="345"/>
      <c r="CG77" s="345"/>
      <c r="CH77" s="345"/>
      <c r="CI77" s="345"/>
      <c r="CJ77" s="345"/>
      <c r="CK77" s="345"/>
      <c r="CL77" s="345"/>
      <c r="CM77" s="345"/>
      <c r="CN77" s="345"/>
      <c r="CO77" s="345"/>
      <c r="CP77" s="345"/>
      <c r="CQ77" s="345"/>
      <c r="CR77" s="345"/>
      <c r="CS77" s="345"/>
      <c r="CT77" s="345"/>
      <c r="CU77" s="345"/>
      <c r="CV77" s="345"/>
      <c r="CW77" s="345"/>
      <c r="CX77" s="345"/>
    </row>
    <row r="78" spans="1:102" ht="15">
      <c r="A78" s="478"/>
      <c r="B78" s="345"/>
      <c r="C78" s="345"/>
      <c r="D78" s="345"/>
      <c r="E78" s="345"/>
      <c r="F78" s="345"/>
      <c r="G78" s="345"/>
      <c r="H78" s="345"/>
      <c r="I78" s="349"/>
      <c r="J78" s="349"/>
      <c r="K78" s="349"/>
      <c r="L78" s="349"/>
      <c r="M78" s="349"/>
      <c r="N78" s="349"/>
      <c r="O78" s="349"/>
      <c r="P78" s="349"/>
      <c r="Q78" s="349"/>
      <c r="R78" s="349"/>
      <c r="S78" s="349"/>
      <c r="T78" s="349"/>
      <c r="U78" s="349"/>
      <c r="V78" s="349"/>
      <c r="W78" s="349"/>
      <c r="X78" s="349"/>
      <c r="Y78" s="345"/>
      <c r="Z78" s="345"/>
      <c r="AA78" s="345"/>
      <c r="AB78" s="345"/>
      <c r="AC78" s="345"/>
      <c r="AD78" s="345"/>
      <c r="AE78" s="345"/>
      <c r="AF78" s="345"/>
      <c r="AG78" s="345"/>
      <c r="AH78" s="345"/>
      <c r="AI78" s="345"/>
      <c r="AJ78" s="349"/>
      <c r="AK78" s="349"/>
      <c r="AL78" s="349"/>
      <c r="AM78" s="349"/>
      <c r="AN78" s="349"/>
      <c r="AO78" s="349"/>
      <c r="AP78" s="349"/>
      <c r="AQ78" s="349"/>
      <c r="AR78" s="349"/>
      <c r="AS78" s="349"/>
      <c r="AT78" s="349"/>
      <c r="AU78" s="349"/>
      <c r="AV78" s="349"/>
      <c r="AW78" s="345"/>
      <c r="AX78" s="345"/>
      <c r="AY78" s="345"/>
      <c r="AZ78" s="345"/>
      <c r="BA78" s="345"/>
      <c r="BB78" s="345"/>
      <c r="BC78" s="345"/>
      <c r="BD78" s="345"/>
      <c r="BE78" s="345"/>
      <c r="BF78" s="345"/>
      <c r="BG78" s="345"/>
      <c r="BH78" s="345"/>
      <c r="BI78" s="345"/>
      <c r="BJ78" s="345"/>
      <c r="BK78" s="345"/>
      <c r="BL78" s="345"/>
      <c r="BM78" s="345"/>
      <c r="BN78" s="345"/>
      <c r="BO78" s="345"/>
      <c r="BP78" s="345"/>
      <c r="BQ78" s="345"/>
      <c r="BR78" s="345"/>
      <c r="BS78" s="345"/>
      <c r="BT78" s="345"/>
      <c r="BU78" s="345"/>
      <c r="BV78" s="345"/>
      <c r="BW78" s="345"/>
      <c r="BX78" s="345"/>
      <c r="BY78" s="345"/>
      <c r="BZ78" s="345"/>
      <c r="CA78" s="345"/>
      <c r="CB78" s="345"/>
      <c r="CC78" s="345"/>
      <c r="CD78" s="345"/>
      <c r="CE78" s="345"/>
      <c r="CF78" s="345"/>
      <c r="CG78" s="345"/>
      <c r="CH78" s="345"/>
      <c r="CI78" s="345"/>
      <c r="CJ78" s="345"/>
      <c r="CK78" s="345"/>
      <c r="CL78" s="345"/>
      <c r="CM78" s="345"/>
      <c r="CN78" s="345"/>
      <c r="CO78" s="345"/>
      <c r="CP78" s="345"/>
      <c r="CQ78" s="345"/>
      <c r="CR78" s="345"/>
      <c r="CS78" s="345"/>
      <c r="CT78" s="345"/>
      <c r="CU78" s="345"/>
      <c r="CV78" s="345"/>
      <c r="CW78" s="345"/>
      <c r="CX78" s="345"/>
    </row>
    <row r="79" spans="1:102" ht="15">
      <c r="A79" s="345" t="s">
        <v>261</v>
      </c>
      <c r="B79" s="478"/>
      <c r="C79" s="478"/>
      <c r="D79" s="478"/>
      <c r="E79" s="479"/>
      <c r="F79" s="478"/>
      <c r="G79" s="478"/>
      <c r="H79" s="478"/>
      <c r="I79" s="349"/>
      <c r="J79" s="349"/>
      <c r="K79" s="349"/>
      <c r="L79" s="349"/>
      <c r="M79" s="349"/>
      <c r="N79" s="349"/>
      <c r="O79" s="349"/>
      <c r="P79" s="349"/>
      <c r="Q79" s="349"/>
      <c r="R79" s="349"/>
      <c r="S79" s="349"/>
      <c r="T79" s="349"/>
      <c r="U79" s="349"/>
      <c r="V79" s="349"/>
      <c r="W79" s="349"/>
      <c r="X79" s="349"/>
      <c r="Y79" s="345"/>
      <c r="Z79" s="345"/>
      <c r="AA79" s="345"/>
      <c r="AB79" s="345"/>
      <c r="AC79" s="345"/>
      <c r="AD79" s="345"/>
      <c r="AE79" s="345"/>
      <c r="AF79" s="345"/>
      <c r="AG79" s="345"/>
      <c r="AH79" s="345"/>
      <c r="AI79" s="345"/>
      <c r="AJ79" s="349"/>
      <c r="AK79" s="349"/>
      <c r="AL79" s="349"/>
      <c r="AM79" s="349"/>
      <c r="AN79" s="349"/>
      <c r="AO79" s="349"/>
      <c r="AP79" s="349"/>
      <c r="AQ79" s="349"/>
      <c r="AR79" s="349"/>
      <c r="AS79" s="349"/>
      <c r="AT79" s="349"/>
      <c r="AU79" s="349"/>
      <c r="AV79" s="349"/>
      <c r="AW79" s="345"/>
      <c r="AX79" s="345"/>
      <c r="AY79" s="345"/>
      <c r="AZ79" s="345"/>
      <c r="BA79" s="345"/>
      <c r="BB79" s="345"/>
      <c r="BC79" s="345"/>
      <c r="BD79" s="345"/>
      <c r="BE79" s="345"/>
      <c r="BF79" s="345"/>
      <c r="BG79" s="345"/>
      <c r="BH79" s="345"/>
      <c r="BI79" s="345"/>
      <c r="BJ79" s="345"/>
      <c r="BK79" s="345"/>
      <c r="BL79" s="345"/>
      <c r="BM79" s="345"/>
      <c r="BN79" s="345"/>
      <c r="BO79" s="345"/>
      <c r="BP79" s="345"/>
      <c r="BQ79" s="345"/>
      <c r="BR79" s="345"/>
      <c r="BS79" s="345"/>
      <c r="BT79" s="345"/>
      <c r="BU79" s="345"/>
      <c r="BV79" s="345"/>
      <c r="BW79" s="345"/>
      <c r="BX79" s="345"/>
      <c r="BY79" s="345"/>
      <c r="BZ79" s="345"/>
      <c r="CA79" s="345"/>
      <c r="CB79" s="345"/>
      <c r="CC79" s="345"/>
      <c r="CD79" s="345"/>
      <c r="CE79" s="345"/>
      <c r="CF79" s="345"/>
      <c r="CG79" s="345"/>
      <c r="CH79" s="345"/>
      <c r="CI79" s="345"/>
      <c r="CJ79" s="345"/>
      <c r="CK79" s="345"/>
      <c r="CL79" s="345"/>
      <c r="CM79" s="345"/>
      <c r="CN79" s="345"/>
      <c r="CO79" s="345"/>
      <c r="CP79" s="345"/>
      <c r="CQ79" s="345"/>
      <c r="CR79" s="345"/>
      <c r="CS79" s="345"/>
      <c r="CT79" s="345"/>
      <c r="CU79" s="345"/>
      <c r="CV79" s="345"/>
      <c r="CW79" s="345"/>
      <c r="CX79" s="345"/>
    </row>
    <row r="80" spans="1:102" ht="15">
      <c r="A80" s="345"/>
      <c r="B80" s="478"/>
      <c r="C80" s="478"/>
      <c r="D80" s="478"/>
      <c r="E80" s="478"/>
      <c r="F80" s="478"/>
      <c r="G80" s="478"/>
      <c r="H80" s="478"/>
      <c r="I80" s="349"/>
      <c r="J80" s="349"/>
      <c r="K80" s="349"/>
      <c r="L80" s="349"/>
      <c r="M80" s="349"/>
      <c r="N80" s="349"/>
      <c r="O80" s="349"/>
      <c r="P80" s="349"/>
      <c r="Q80" s="349"/>
      <c r="R80" s="349"/>
      <c r="S80" s="349"/>
      <c r="T80" s="349"/>
      <c r="U80" s="349"/>
      <c r="V80" s="349"/>
      <c r="W80" s="349"/>
      <c r="X80" s="349"/>
      <c r="Y80" s="345"/>
      <c r="Z80" s="345"/>
      <c r="AA80" s="345"/>
      <c r="AB80" s="345"/>
      <c r="AC80" s="345"/>
      <c r="AD80" s="345"/>
      <c r="AE80" s="345"/>
      <c r="AF80" s="345"/>
      <c r="AG80" s="345"/>
      <c r="AH80" s="345"/>
      <c r="AI80" s="345"/>
      <c r="AJ80" s="349"/>
      <c r="AK80" s="349"/>
      <c r="AL80" s="349"/>
      <c r="AM80" s="349"/>
      <c r="AN80" s="349"/>
      <c r="AO80" s="349"/>
      <c r="AP80" s="349"/>
      <c r="AQ80" s="349"/>
      <c r="AR80" s="349"/>
      <c r="AS80" s="349"/>
      <c r="AT80" s="349"/>
      <c r="AU80" s="349"/>
      <c r="AV80" s="349"/>
      <c r="AW80" s="345"/>
      <c r="AX80" s="345"/>
      <c r="AY80" s="345"/>
      <c r="AZ80" s="345"/>
      <c r="BA80" s="345"/>
      <c r="BB80" s="345"/>
      <c r="BC80" s="345"/>
      <c r="BD80" s="345"/>
      <c r="BE80" s="345"/>
      <c r="BF80" s="345"/>
      <c r="BG80" s="345"/>
      <c r="BH80" s="345"/>
      <c r="BI80" s="345"/>
      <c r="BJ80" s="345"/>
      <c r="BK80" s="345"/>
      <c r="BL80" s="345"/>
      <c r="BM80" s="345"/>
      <c r="BN80" s="345"/>
      <c r="BO80" s="345"/>
      <c r="BP80" s="345"/>
      <c r="BQ80" s="345"/>
      <c r="BR80" s="345"/>
      <c r="BS80" s="345"/>
      <c r="BT80" s="345"/>
      <c r="BU80" s="345"/>
      <c r="BV80" s="345"/>
      <c r="BW80" s="345"/>
      <c r="BX80" s="345"/>
      <c r="BY80" s="345"/>
      <c r="BZ80" s="345"/>
      <c r="CA80" s="345"/>
      <c r="CB80" s="345"/>
      <c r="CC80" s="345"/>
      <c r="CD80" s="345"/>
      <c r="CE80" s="345"/>
      <c r="CF80" s="345"/>
      <c r="CG80" s="345"/>
      <c r="CH80" s="345"/>
      <c r="CI80" s="345"/>
      <c r="CJ80" s="345"/>
      <c r="CK80" s="345"/>
      <c r="CL80" s="345"/>
      <c r="CM80" s="345"/>
      <c r="CN80" s="345"/>
      <c r="CO80" s="345"/>
      <c r="CP80" s="345"/>
      <c r="CQ80" s="345"/>
      <c r="CR80" s="345"/>
      <c r="CS80" s="345"/>
      <c r="CT80" s="345"/>
      <c r="CU80" s="345"/>
      <c r="CV80" s="345"/>
      <c r="CW80" s="345"/>
      <c r="CX80" s="345"/>
    </row>
    <row r="81" spans="1:102" ht="15">
      <c r="A81" s="336" t="s">
        <v>933</v>
      </c>
      <c r="B81" s="478"/>
      <c r="C81" s="478"/>
      <c r="D81" s="478"/>
      <c r="E81" s="478"/>
      <c r="F81" s="478"/>
      <c r="G81" s="478"/>
      <c r="H81" s="478"/>
      <c r="I81" s="349"/>
      <c r="J81" s="349"/>
      <c r="K81" s="349"/>
      <c r="L81" s="349"/>
      <c r="M81" s="349"/>
      <c r="N81" s="349"/>
      <c r="O81" s="349"/>
      <c r="P81" s="349"/>
      <c r="Q81" s="349"/>
      <c r="R81" s="349"/>
      <c r="S81" s="349"/>
      <c r="T81" s="349"/>
      <c r="U81" s="349"/>
      <c r="V81" s="349"/>
      <c r="W81" s="349"/>
      <c r="X81" s="349"/>
      <c r="Y81" s="345"/>
      <c r="Z81" s="345"/>
      <c r="AA81" s="345"/>
      <c r="AB81" s="345"/>
      <c r="AC81" s="345"/>
      <c r="AD81" s="345"/>
      <c r="AE81" s="345"/>
      <c r="AF81" s="345"/>
      <c r="AG81" s="345"/>
      <c r="AH81" s="345"/>
      <c r="AI81" s="345"/>
      <c r="AJ81" s="349"/>
      <c r="AK81" s="349"/>
      <c r="AL81" s="349"/>
      <c r="AM81" s="349"/>
      <c r="AN81" s="349"/>
      <c r="AO81" s="349"/>
      <c r="AP81" s="349"/>
      <c r="AQ81" s="349"/>
      <c r="AR81" s="349"/>
      <c r="AS81" s="349"/>
      <c r="AT81" s="349"/>
      <c r="AU81" s="349"/>
      <c r="AV81" s="349"/>
      <c r="AW81" s="345"/>
      <c r="AX81" s="345"/>
      <c r="AY81" s="345"/>
      <c r="AZ81" s="345"/>
      <c r="BA81" s="345"/>
      <c r="BB81" s="345"/>
      <c r="BC81" s="345"/>
      <c r="BD81" s="345"/>
      <c r="BE81" s="345"/>
      <c r="BF81" s="345"/>
      <c r="BG81" s="345"/>
      <c r="BH81" s="345"/>
      <c r="BI81" s="345"/>
      <c r="BJ81" s="345"/>
      <c r="BK81" s="345"/>
      <c r="BL81" s="345"/>
      <c r="BM81" s="345"/>
      <c r="BN81" s="345"/>
      <c r="BO81" s="345"/>
      <c r="BP81" s="345"/>
      <c r="BQ81" s="345"/>
      <c r="BR81" s="345"/>
      <c r="BS81" s="345"/>
      <c r="BT81" s="345"/>
      <c r="BU81" s="345"/>
      <c r="BV81" s="345"/>
      <c r="BW81" s="345"/>
      <c r="BX81" s="345"/>
      <c r="BY81" s="345"/>
      <c r="BZ81" s="345"/>
      <c r="CA81" s="345"/>
      <c r="CB81" s="345"/>
      <c r="CC81" s="345"/>
      <c r="CD81" s="345"/>
      <c r="CE81" s="345"/>
      <c r="CF81" s="345"/>
      <c r="CG81" s="345"/>
      <c r="CH81" s="345"/>
      <c r="CI81" s="345"/>
      <c r="CJ81" s="345"/>
      <c r="CK81" s="345"/>
      <c r="CL81" s="345"/>
      <c r="CM81" s="345"/>
      <c r="CN81" s="345"/>
      <c r="CO81" s="345"/>
      <c r="CP81" s="345"/>
      <c r="CQ81" s="345"/>
      <c r="CR81" s="345"/>
      <c r="CS81" s="345"/>
      <c r="CT81" s="345"/>
      <c r="CU81" s="345"/>
      <c r="CV81" s="345"/>
      <c r="CW81" s="345"/>
      <c r="CX81" s="345"/>
    </row>
    <row r="82" spans="1:102" ht="15">
      <c r="A82" s="345" t="s">
        <v>934</v>
      </c>
      <c r="B82" s="478"/>
      <c r="C82" s="478"/>
      <c r="D82" s="478"/>
      <c r="E82" s="478"/>
      <c r="F82" s="478"/>
      <c r="G82" s="478"/>
      <c r="H82" s="478"/>
      <c r="I82" s="349"/>
      <c r="J82" s="349"/>
      <c r="K82" s="349"/>
      <c r="L82" s="349"/>
      <c r="M82" s="349"/>
      <c r="N82" s="349"/>
      <c r="O82" s="349"/>
      <c r="P82" s="349"/>
      <c r="Q82" s="349"/>
      <c r="R82" s="349"/>
      <c r="S82" s="349"/>
      <c r="T82" s="349"/>
      <c r="U82" s="349"/>
      <c r="V82" s="349"/>
      <c r="W82" s="349"/>
      <c r="X82" s="349"/>
      <c r="Y82" s="345"/>
      <c r="Z82" s="345"/>
      <c r="AA82" s="345"/>
      <c r="AB82" s="345"/>
      <c r="AC82" s="345"/>
      <c r="AD82" s="345"/>
      <c r="AE82" s="345"/>
      <c r="AF82" s="345"/>
      <c r="AG82" s="345"/>
      <c r="AH82" s="345"/>
      <c r="AI82" s="345"/>
      <c r="AJ82" s="349"/>
      <c r="AK82" s="349"/>
      <c r="AL82" s="349"/>
      <c r="AM82" s="349"/>
      <c r="AN82" s="349"/>
      <c r="AO82" s="349"/>
      <c r="AP82" s="349"/>
      <c r="AQ82" s="349"/>
      <c r="AR82" s="349"/>
      <c r="AS82" s="349"/>
      <c r="AT82" s="349"/>
      <c r="AU82" s="349"/>
      <c r="AV82" s="349"/>
      <c r="AW82" s="345"/>
      <c r="AX82" s="345"/>
      <c r="AY82" s="345"/>
      <c r="AZ82" s="345"/>
      <c r="BA82" s="345"/>
      <c r="BB82" s="345"/>
      <c r="BC82" s="345"/>
      <c r="BD82" s="345"/>
      <c r="BE82" s="345"/>
      <c r="BF82" s="345"/>
      <c r="BG82" s="345"/>
      <c r="BH82" s="345"/>
      <c r="BI82" s="345"/>
      <c r="BJ82" s="345"/>
      <c r="BK82" s="345"/>
      <c r="BL82" s="345"/>
      <c r="BM82" s="345"/>
      <c r="BN82" s="345"/>
      <c r="BO82" s="345"/>
      <c r="BP82" s="345"/>
      <c r="BQ82" s="345"/>
      <c r="BR82" s="345"/>
      <c r="BS82" s="345"/>
      <c r="BT82" s="345"/>
      <c r="BU82" s="345"/>
      <c r="BV82" s="345"/>
      <c r="BW82" s="345"/>
      <c r="BX82" s="345"/>
      <c r="BY82" s="345"/>
      <c r="BZ82" s="345"/>
      <c r="CA82" s="345"/>
      <c r="CB82" s="345"/>
      <c r="CC82" s="345"/>
      <c r="CD82" s="345"/>
      <c r="CE82" s="345"/>
      <c r="CF82" s="345"/>
      <c r="CG82" s="345"/>
      <c r="CH82" s="345"/>
      <c r="CI82" s="345"/>
      <c r="CJ82" s="345"/>
      <c r="CK82" s="345"/>
      <c r="CL82" s="345"/>
      <c r="CM82" s="345"/>
      <c r="CN82" s="345"/>
      <c r="CO82" s="345"/>
      <c r="CP82" s="345"/>
      <c r="CQ82" s="345"/>
      <c r="CR82" s="345"/>
      <c r="CS82" s="345"/>
      <c r="CT82" s="345"/>
      <c r="CU82" s="345"/>
      <c r="CV82" s="345"/>
      <c r="CW82" s="345"/>
      <c r="CX82" s="345"/>
    </row>
    <row r="83" spans="1:102" ht="15">
      <c r="A83" s="345" t="s">
        <v>935</v>
      </c>
      <c r="B83" s="345"/>
      <c r="C83" s="345"/>
      <c r="D83" s="345"/>
      <c r="E83" s="345"/>
      <c r="F83" s="345"/>
      <c r="G83" s="345"/>
      <c r="H83" s="345"/>
      <c r="I83" s="349"/>
      <c r="J83" s="349"/>
      <c r="K83" s="349"/>
      <c r="L83" s="349"/>
      <c r="M83" s="349"/>
      <c r="N83" s="349"/>
      <c r="O83" s="349"/>
      <c r="P83" s="349"/>
      <c r="Q83" s="349"/>
      <c r="R83" s="349"/>
      <c r="S83" s="349"/>
      <c r="T83" s="349"/>
      <c r="U83" s="349"/>
      <c r="V83" s="349"/>
      <c r="W83" s="349"/>
      <c r="X83" s="349"/>
      <c r="Y83" s="345"/>
      <c r="Z83" s="345"/>
      <c r="AA83" s="345"/>
      <c r="AB83" s="345"/>
      <c r="AC83" s="345"/>
      <c r="AD83" s="345"/>
      <c r="AE83" s="345"/>
      <c r="AF83" s="345"/>
      <c r="AG83" s="345"/>
      <c r="AH83" s="345"/>
      <c r="AI83" s="345"/>
      <c r="AJ83" s="349"/>
      <c r="AK83" s="349"/>
      <c r="AL83" s="349"/>
      <c r="AM83" s="349"/>
      <c r="AN83" s="349"/>
      <c r="AO83" s="349"/>
      <c r="AP83" s="349"/>
      <c r="AQ83" s="349"/>
      <c r="AR83" s="349"/>
      <c r="AS83" s="349"/>
      <c r="AT83" s="349"/>
      <c r="AU83" s="349"/>
      <c r="AV83" s="349"/>
      <c r="AW83" s="345"/>
      <c r="AX83" s="345"/>
      <c r="AY83" s="345"/>
      <c r="AZ83" s="345"/>
      <c r="BA83" s="345"/>
      <c r="BB83" s="345"/>
      <c r="BC83" s="345"/>
      <c r="BD83" s="345"/>
      <c r="BE83" s="345"/>
      <c r="BF83" s="345"/>
      <c r="BG83" s="345"/>
      <c r="BH83" s="345"/>
      <c r="BI83" s="345"/>
      <c r="BJ83" s="345"/>
      <c r="BK83" s="345"/>
      <c r="BL83" s="345"/>
      <c r="BM83" s="345"/>
      <c r="BN83" s="345"/>
      <c r="BO83" s="345"/>
      <c r="BP83" s="345"/>
      <c r="BQ83" s="345"/>
      <c r="BR83" s="345"/>
      <c r="BS83" s="345"/>
      <c r="BT83" s="345"/>
      <c r="BU83" s="345"/>
      <c r="BV83" s="345"/>
      <c r="BW83" s="345"/>
      <c r="BX83" s="345"/>
      <c r="BY83" s="345"/>
      <c r="BZ83" s="345"/>
      <c r="CA83" s="345"/>
      <c r="CB83" s="345"/>
      <c r="CC83" s="345"/>
      <c r="CD83" s="345"/>
      <c r="CE83" s="345"/>
      <c r="CF83" s="345"/>
      <c r="CG83" s="345"/>
      <c r="CH83" s="345"/>
      <c r="CI83" s="345"/>
      <c r="CJ83" s="345"/>
      <c r="CK83" s="345"/>
      <c r="CL83" s="345"/>
      <c r="CM83" s="345"/>
      <c r="CN83" s="345"/>
      <c r="CO83" s="345"/>
      <c r="CP83" s="345"/>
      <c r="CQ83" s="345"/>
      <c r="CR83" s="345"/>
      <c r="CS83" s="345"/>
      <c r="CT83" s="345"/>
      <c r="CU83" s="345"/>
      <c r="CV83" s="345"/>
      <c r="CW83" s="345"/>
      <c r="CX83" s="345"/>
    </row>
    <row r="84" spans="1:102" ht="15">
      <c r="A84" s="480"/>
      <c r="B84" s="345"/>
      <c r="C84" s="345"/>
      <c r="D84" s="345"/>
      <c r="E84" s="345"/>
      <c r="F84" s="345"/>
      <c r="G84" s="345"/>
      <c r="H84" s="345"/>
      <c r="I84" s="349"/>
      <c r="J84" s="349"/>
      <c r="K84" s="349"/>
      <c r="L84" s="349"/>
      <c r="M84" s="349"/>
      <c r="N84" s="349"/>
      <c r="O84" s="349"/>
      <c r="P84" s="349"/>
      <c r="Q84" s="349"/>
      <c r="R84" s="349"/>
      <c r="S84" s="349"/>
      <c r="T84" s="349"/>
      <c r="U84" s="349"/>
      <c r="V84" s="349"/>
      <c r="W84" s="349"/>
      <c r="X84" s="349"/>
      <c r="Y84" s="345"/>
      <c r="Z84" s="345"/>
      <c r="AA84" s="345"/>
      <c r="AB84" s="345"/>
      <c r="AC84" s="345"/>
      <c r="AD84" s="345"/>
      <c r="AE84" s="345"/>
      <c r="AF84" s="345"/>
      <c r="AG84" s="345"/>
      <c r="AH84" s="345"/>
      <c r="AI84" s="345"/>
      <c r="AJ84" s="349"/>
      <c r="AK84" s="349"/>
      <c r="AL84" s="349"/>
      <c r="AM84" s="349"/>
      <c r="AN84" s="349"/>
      <c r="AO84" s="349"/>
      <c r="AP84" s="349"/>
      <c r="AQ84" s="349"/>
      <c r="AR84" s="349"/>
      <c r="AS84" s="349"/>
      <c r="AT84" s="349"/>
      <c r="AU84" s="349"/>
      <c r="AV84" s="349"/>
      <c r="AW84" s="345"/>
      <c r="AX84" s="345"/>
      <c r="AY84" s="345"/>
      <c r="AZ84" s="345"/>
      <c r="BA84" s="345"/>
      <c r="BB84" s="345"/>
      <c r="BC84" s="345"/>
      <c r="BD84" s="345"/>
      <c r="BE84" s="345"/>
      <c r="BF84" s="345"/>
      <c r="BG84" s="345"/>
      <c r="BH84" s="345"/>
      <c r="BI84" s="345"/>
      <c r="BJ84" s="345"/>
      <c r="BK84" s="345"/>
      <c r="BL84" s="345"/>
      <c r="BM84" s="345"/>
      <c r="BN84" s="345"/>
      <c r="BO84" s="345"/>
      <c r="BP84" s="345"/>
      <c r="BQ84" s="345"/>
      <c r="BR84" s="345"/>
      <c r="BS84" s="345"/>
      <c r="BT84" s="345"/>
      <c r="BU84" s="345"/>
      <c r="BV84" s="345"/>
      <c r="BW84" s="345"/>
      <c r="BX84" s="345"/>
      <c r="BY84" s="345"/>
      <c r="BZ84" s="345"/>
      <c r="CA84" s="345"/>
      <c r="CB84" s="345"/>
      <c r="CC84" s="345"/>
      <c r="CD84" s="345"/>
      <c r="CE84" s="345"/>
      <c r="CF84" s="345"/>
      <c r="CG84" s="345"/>
      <c r="CH84" s="345"/>
      <c r="CI84" s="345"/>
      <c r="CJ84" s="345"/>
      <c r="CK84" s="345"/>
      <c r="CL84" s="345"/>
      <c r="CM84" s="345"/>
      <c r="CN84" s="345"/>
      <c r="CO84" s="345"/>
      <c r="CP84" s="345"/>
      <c r="CQ84" s="345"/>
      <c r="CR84" s="345"/>
      <c r="CS84" s="345"/>
      <c r="CT84" s="345"/>
      <c r="CU84" s="345"/>
      <c r="CV84" s="345"/>
      <c r="CW84" s="345"/>
      <c r="CX84" s="345"/>
    </row>
    <row r="85" spans="1:102" ht="15">
      <c r="A85" s="336" t="s">
        <v>266</v>
      </c>
      <c r="B85" s="345"/>
      <c r="C85" s="345"/>
      <c r="D85" s="345"/>
      <c r="E85" s="345"/>
      <c r="F85" s="345"/>
      <c r="G85" s="345"/>
      <c r="H85" s="345"/>
      <c r="I85" s="345"/>
      <c r="J85" s="349"/>
      <c r="K85" s="349"/>
      <c r="L85" s="349"/>
      <c r="M85" s="349"/>
      <c r="N85" s="349"/>
      <c r="O85" s="349"/>
      <c r="P85" s="349"/>
      <c r="Q85" s="349"/>
      <c r="R85" s="349"/>
      <c r="S85" s="349"/>
      <c r="T85" s="349"/>
      <c r="U85" s="349"/>
      <c r="V85" s="349"/>
      <c r="W85" s="349"/>
      <c r="X85" s="349"/>
      <c r="Y85" s="345"/>
      <c r="Z85" s="345"/>
      <c r="AA85" s="345"/>
      <c r="AB85" s="345"/>
      <c r="AC85" s="345"/>
      <c r="AD85" s="345"/>
      <c r="AE85" s="345"/>
      <c r="AF85" s="345"/>
      <c r="AG85" s="345"/>
      <c r="AH85" s="345"/>
      <c r="AI85" s="345"/>
      <c r="AJ85" s="349"/>
      <c r="AK85" s="349"/>
      <c r="AL85" s="349"/>
      <c r="AM85" s="349"/>
      <c r="AN85" s="349"/>
      <c r="AO85" s="349"/>
      <c r="AP85" s="349"/>
      <c r="AQ85" s="349"/>
      <c r="AR85" s="349"/>
      <c r="AS85" s="349"/>
      <c r="AT85" s="349"/>
      <c r="AU85" s="349"/>
      <c r="AV85" s="349"/>
      <c r="AW85" s="345"/>
      <c r="AX85" s="345"/>
      <c r="AY85" s="345"/>
      <c r="AZ85" s="345"/>
      <c r="BA85" s="345"/>
      <c r="BB85" s="345"/>
      <c r="BC85" s="345"/>
      <c r="BD85" s="345"/>
      <c r="BE85" s="345"/>
      <c r="BF85" s="345"/>
      <c r="BG85" s="345"/>
      <c r="BH85" s="345"/>
      <c r="BI85" s="345"/>
      <c r="BJ85" s="345"/>
      <c r="BK85" s="345"/>
      <c r="BL85" s="345"/>
      <c r="BM85" s="345"/>
      <c r="BN85" s="345"/>
      <c r="BO85" s="345"/>
      <c r="BP85" s="345"/>
      <c r="BQ85" s="345"/>
      <c r="BR85" s="345"/>
      <c r="BS85" s="345"/>
      <c r="BT85" s="345"/>
      <c r="BU85" s="345"/>
      <c r="BV85" s="345"/>
      <c r="BW85" s="345"/>
      <c r="BX85" s="345"/>
      <c r="BY85" s="345"/>
      <c r="BZ85" s="345"/>
      <c r="CA85" s="345"/>
      <c r="CB85" s="345"/>
      <c r="CC85" s="345"/>
      <c r="CD85" s="345"/>
      <c r="CE85" s="345"/>
      <c r="CF85" s="345"/>
      <c r="CG85" s="345"/>
      <c r="CH85" s="345"/>
      <c r="CI85" s="345"/>
      <c r="CJ85" s="345"/>
      <c r="CK85" s="345"/>
      <c r="CL85" s="345"/>
      <c r="CM85" s="345"/>
      <c r="CN85" s="345"/>
      <c r="CO85" s="345"/>
      <c r="CP85" s="345"/>
      <c r="CQ85" s="345"/>
      <c r="CR85" s="345"/>
      <c r="CS85" s="345"/>
      <c r="CT85" s="345"/>
      <c r="CU85" s="345"/>
      <c r="CV85" s="345"/>
      <c r="CW85" s="345"/>
      <c r="CX85" s="345"/>
    </row>
    <row r="86" spans="1:102" ht="15">
      <c r="A86" s="345"/>
      <c r="B86" s="345"/>
      <c r="C86" s="345"/>
      <c r="D86" s="345"/>
      <c r="E86" s="345"/>
      <c r="F86" s="345"/>
      <c r="G86" s="345"/>
      <c r="H86" s="345"/>
      <c r="I86" s="349"/>
      <c r="J86" s="349"/>
      <c r="K86" s="349"/>
      <c r="L86" s="349"/>
      <c r="M86" s="349"/>
      <c r="N86" s="349"/>
      <c r="O86" s="349"/>
      <c r="P86" s="349"/>
      <c r="Q86" s="349"/>
      <c r="R86" s="349"/>
      <c r="S86" s="349"/>
      <c r="T86" s="349"/>
      <c r="U86" s="349"/>
      <c r="V86" s="349"/>
      <c r="W86" s="349"/>
      <c r="X86" s="349"/>
      <c r="Y86" s="345"/>
      <c r="Z86" s="345"/>
      <c r="AA86" s="345"/>
      <c r="AB86" s="345"/>
      <c r="AC86" s="345"/>
      <c r="AD86" s="345"/>
      <c r="AE86" s="345"/>
      <c r="AF86" s="345"/>
      <c r="AG86" s="345"/>
      <c r="AH86" s="345"/>
      <c r="AI86" s="345"/>
      <c r="AJ86" s="349"/>
      <c r="AK86" s="349"/>
      <c r="AL86" s="349"/>
      <c r="AM86" s="349"/>
      <c r="AN86" s="349"/>
      <c r="AO86" s="349"/>
      <c r="AP86" s="349"/>
      <c r="AQ86" s="349"/>
      <c r="AR86" s="349"/>
      <c r="AS86" s="349"/>
      <c r="AT86" s="349"/>
      <c r="AU86" s="349"/>
      <c r="AV86" s="349"/>
      <c r="AW86" s="345"/>
      <c r="AX86" s="345"/>
      <c r="AY86" s="345"/>
      <c r="AZ86" s="345"/>
      <c r="BA86" s="345"/>
      <c r="BB86" s="345"/>
      <c r="BC86" s="345"/>
      <c r="BD86" s="345"/>
      <c r="BE86" s="345"/>
      <c r="BF86" s="345"/>
      <c r="BG86" s="345"/>
      <c r="BH86" s="345"/>
      <c r="BI86" s="345"/>
      <c r="BJ86" s="345"/>
      <c r="BK86" s="345"/>
      <c r="BL86" s="345"/>
      <c r="BM86" s="345"/>
      <c r="BN86" s="345"/>
      <c r="BO86" s="345"/>
      <c r="BP86" s="345"/>
      <c r="BQ86" s="345"/>
      <c r="BR86" s="345"/>
      <c r="BS86" s="345"/>
      <c r="BT86" s="345"/>
      <c r="BU86" s="345"/>
      <c r="BV86" s="345"/>
      <c r="BW86" s="345"/>
      <c r="BX86" s="345"/>
      <c r="BY86" s="345"/>
      <c r="BZ86" s="345"/>
      <c r="CA86" s="345"/>
      <c r="CB86" s="345"/>
      <c r="CC86" s="345"/>
      <c r="CD86" s="345"/>
      <c r="CE86" s="345"/>
      <c r="CF86" s="345"/>
      <c r="CG86" s="345"/>
      <c r="CH86" s="345"/>
      <c r="CI86" s="345"/>
      <c r="CJ86" s="345"/>
      <c r="CK86" s="345"/>
      <c r="CL86" s="345"/>
      <c r="CM86" s="345"/>
      <c r="CN86" s="345"/>
      <c r="CO86" s="345"/>
      <c r="CP86" s="345"/>
      <c r="CQ86" s="345"/>
      <c r="CR86" s="345"/>
      <c r="CS86" s="345"/>
      <c r="CT86" s="345"/>
      <c r="CU86" s="345"/>
      <c r="CV86" s="345"/>
      <c r="CW86" s="345"/>
      <c r="CX86" s="345"/>
    </row>
    <row r="87" spans="1:102" ht="15">
      <c r="A87" s="345" t="s">
        <v>357</v>
      </c>
      <c r="B87" s="345"/>
      <c r="C87" s="345"/>
      <c r="D87" s="345"/>
      <c r="E87" s="345"/>
      <c r="F87" s="345"/>
      <c r="G87" s="345"/>
      <c r="H87" s="345"/>
      <c r="I87" s="349"/>
      <c r="J87" s="349"/>
      <c r="K87" s="349"/>
      <c r="L87" s="349"/>
      <c r="M87" s="349"/>
      <c r="N87" s="349"/>
      <c r="O87" s="349"/>
      <c r="P87" s="349"/>
      <c r="Q87" s="349"/>
      <c r="R87" s="349"/>
      <c r="S87" s="349"/>
      <c r="T87" s="349"/>
      <c r="U87" s="349"/>
      <c r="V87" s="349"/>
      <c r="W87" s="349"/>
      <c r="X87" s="349"/>
      <c r="Y87" s="345"/>
      <c r="Z87" s="345"/>
      <c r="AA87" s="345"/>
      <c r="AB87" s="345"/>
      <c r="AC87" s="345"/>
      <c r="AD87" s="345"/>
      <c r="AE87" s="345"/>
      <c r="AF87" s="345"/>
      <c r="AG87" s="345"/>
      <c r="AH87" s="345"/>
      <c r="AI87" s="345"/>
      <c r="AJ87" s="349"/>
      <c r="AK87" s="349"/>
      <c r="AL87" s="349"/>
      <c r="AM87" s="349"/>
      <c r="AN87" s="349"/>
      <c r="AO87" s="349"/>
      <c r="AP87" s="349"/>
      <c r="AQ87" s="349"/>
      <c r="AR87" s="349"/>
      <c r="AS87" s="349"/>
      <c r="AT87" s="349"/>
      <c r="AU87" s="349"/>
      <c r="AV87" s="349"/>
      <c r="AW87" s="345"/>
      <c r="AX87" s="345"/>
      <c r="AY87" s="345"/>
      <c r="AZ87" s="345"/>
      <c r="BA87" s="345"/>
      <c r="BB87" s="345"/>
      <c r="BC87" s="345"/>
      <c r="BD87" s="345"/>
      <c r="BE87" s="345"/>
      <c r="BF87" s="345"/>
      <c r="BG87" s="345"/>
      <c r="BH87" s="345"/>
      <c r="BI87" s="345"/>
      <c r="BJ87" s="345"/>
      <c r="BK87" s="345"/>
      <c r="BL87" s="345"/>
      <c r="BM87" s="345"/>
      <c r="BN87" s="345"/>
      <c r="BO87" s="345"/>
      <c r="BP87" s="345"/>
      <c r="BQ87" s="345"/>
      <c r="BR87" s="345"/>
      <c r="BS87" s="345"/>
      <c r="BT87" s="345"/>
      <c r="BU87" s="345"/>
      <c r="BV87" s="345"/>
      <c r="BW87" s="345"/>
      <c r="BX87" s="345"/>
      <c r="BY87" s="345"/>
      <c r="BZ87" s="345"/>
      <c r="CA87" s="345"/>
      <c r="CB87" s="345"/>
      <c r="CC87" s="345"/>
      <c r="CD87" s="345"/>
      <c r="CE87" s="345"/>
      <c r="CF87" s="345"/>
      <c r="CG87" s="345"/>
      <c r="CH87" s="345"/>
      <c r="CI87" s="345"/>
      <c r="CJ87" s="345"/>
      <c r="CK87" s="345"/>
      <c r="CL87" s="345"/>
      <c r="CM87" s="345"/>
      <c r="CN87" s="345"/>
      <c r="CO87" s="345"/>
      <c r="CP87" s="345"/>
      <c r="CQ87" s="345"/>
      <c r="CR87" s="345"/>
      <c r="CS87" s="345"/>
      <c r="CT87" s="345"/>
      <c r="CU87" s="345"/>
      <c r="CV87" s="345"/>
      <c r="CW87" s="345"/>
      <c r="CX87" s="345"/>
    </row>
    <row r="88" spans="1:102" ht="15">
      <c r="A88" s="345"/>
      <c r="B88" s="345"/>
      <c r="C88" s="345"/>
      <c r="D88" s="345"/>
      <c r="E88" s="345"/>
      <c r="F88" s="345"/>
      <c r="G88" s="345"/>
      <c r="H88" s="345"/>
      <c r="I88" s="349"/>
      <c r="J88" s="349"/>
      <c r="K88" s="349"/>
      <c r="L88" s="349"/>
      <c r="M88" s="349"/>
      <c r="N88" s="349"/>
      <c r="O88" s="349"/>
      <c r="P88" s="349"/>
      <c r="Q88" s="349"/>
      <c r="R88" s="349"/>
      <c r="S88" s="349"/>
      <c r="T88" s="349"/>
      <c r="U88" s="349"/>
      <c r="V88" s="349"/>
      <c r="W88" s="349"/>
      <c r="X88" s="349"/>
      <c r="Y88" s="345"/>
      <c r="Z88" s="345"/>
      <c r="AA88" s="345"/>
      <c r="AB88" s="345"/>
      <c r="AC88" s="345"/>
      <c r="AD88" s="345"/>
      <c r="AE88" s="345"/>
      <c r="AF88" s="345"/>
      <c r="AG88" s="345"/>
      <c r="AH88" s="345"/>
      <c r="AI88" s="345"/>
      <c r="AJ88" s="349"/>
      <c r="AK88" s="349"/>
      <c r="AL88" s="349"/>
      <c r="AM88" s="349"/>
      <c r="AN88" s="349"/>
      <c r="AO88" s="349"/>
      <c r="AP88" s="349"/>
      <c r="AQ88" s="349"/>
      <c r="AR88" s="349"/>
      <c r="AS88" s="349"/>
      <c r="AT88" s="349"/>
      <c r="AU88" s="349"/>
      <c r="AV88" s="349"/>
      <c r="AW88" s="345"/>
      <c r="AX88" s="345"/>
      <c r="AY88" s="345"/>
      <c r="AZ88" s="345"/>
      <c r="BA88" s="345"/>
      <c r="BB88" s="345"/>
      <c r="BC88" s="345"/>
      <c r="BD88" s="345"/>
      <c r="BE88" s="345"/>
      <c r="BF88" s="345"/>
      <c r="BG88" s="345"/>
      <c r="BH88" s="345"/>
      <c r="BI88" s="345"/>
      <c r="BJ88" s="345"/>
      <c r="BK88" s="345"/>
      <c r="BL88" s="345"/>
      <c r="BM88" s="345"/>
      <c r="BN88" s="345"/>
      <c r="BO88" s="345"/>
      <c r="BP88" s="345"/>
      <c r="BQ88" s="345"/>
      <c r="BR88" s="345"/>
      <c r="BS88" s="345"/>
      <c r="BT88" s="345"/>
      <c r="BU88" s="345"/>
      <c r="BV88" s="345"/>
      <c r="BW88" s="345"/>
      <c r="BX88" s="345"/>
      <c r="BY88" s="345"/>
      <c r="BZ88" s="345"/>
      <c r="CA88" s="345"/>
      <c r="CB88" s="345"/>
      <c r="CC88" s="345"/>
      <c r="CD88" s="345"/>
      <c r="CE88" s="345"/>
      <c r="CF88" s="345"/>
      <c r="CG88" s="345"/>
      <c r="CH88" s="345"/>
      <c r="CI88" s="345"/>
      <c r="CJ88" s="345"/>
      <c r="CK88" s="345"/>
      <c r="CL88" s="345"/>
      <c r="CM88" s="345"/>
      <c r="CN88" s="345"/>
      <c r="CO88" s="345"/>
      <c r="CP88" s="345"/>
      <c r="CQ88" s="345"/>
      <c r="CR88" s="345"/>
      <c r="CS88" s="345"/>
      <c r="CT88" s="345"/>
      <c r="CU88" s="345"/>
      <c r="CV88" s="345"/>
      <c r="CW88" s="345"/>
      <c r="CX88" s="345"/>
    </row>
    <row r="89" spans="1:102" ht="15">
      <c r="A89" s="345" t="s">
        <v>358</v>
      </c>
      <c r="B89" s="345"/>
      <c r="C89" s="345"/>
      <c r="D89" s="345"/>
      <c r="E89" s="345"/>
      <c r="F89" s="345"/>
      <c r="G89" s="345"/>
      <c r="H89" s="345"/>
      <c r="I89" s="345"/>
      <c r="J89" s="345"/>
      <c r="K89" s="345"/>
      <c r="L89" s="345"/>
      <c r="M89" s="345"/>
      <c r="N89" s="345"/>
      <c r="O89" s="345"/>
      <c r="P89" s="345"/>
      <c r="Q89" s="345"/>
      <c r="R89" s="345"/>
      <c r="S89" s="345"/>
      <c r="T89" s="345"/>
      <c r="U89" s="345"/>
      <c r="V89" s="345"/>
      <c r="W89" s="345"/>
      <c r="X89" s="345"/>
      <c r="Y89" s="345"/>
      <c r="Z89" s="345"/>
      <c r="AA89" s="345"/>
      <c r="AB89" s="345"/>
      <c r="AC89" s="345"/>
      <c r="AD89" s="345"/>
      <c r="AE89" s="345"/>
      <c r="AF89" s="345"/>
      <c r="AG89" s="345"/>
      <c r="AH89" s="345"/>
      <c r="AI89" s="345"/>
      <c r="AJ89" s="349"/>
      <c r="AK89" s="349"/>
      <c r="AL89" s="349"/>
      <c r="AM89" s="349"/>
      <c r="AN89" s="349"/>
      <c r="AO89" s="349"/>
      <c r="AP89" s="349"/>
      <c r="AQ89" s="349"/>
      <c r="AR89" s="349"/>
      <c r="AS89" s="349"/>
      <c r="AT89" s="349"/>
      <c r="AU89" s="349"/>
      <c r="AV89" s="349"/>
      <c r="AW89" s="345"/>
      <c r="AX89" s="345"/>
      <c r="AY89" s="345"/>
      <c r="AZ89" s="345"/>
      <c r="BA89" s="345"/>
      <c r="BB89" s="345"/>
      <c r="BC89" s="345"/>
      <c r="BD89" s="345"/>
      <c r="BE89" s="345"/>
      <c r="BF89" s="345"/>
      <c r="BG89" s="345"/>
      <c r="BH89" s="345"/>
      <c r="BI89" s="345"/>
      <c r="BJ89" s="345"/>
      <c r="BK89" s="345"/>
      <c r="BL89" s="345"/>
      <c r="BM89" s="345"/>
      <c r="BN89" s="345"/>
      <c r="BO89" s="345"/>
      <c r="BP89" s="345"/>
      <c r="BQ89" s="345"/>
      <c r="BR89" s="345"/>
      <c r="BS89" s="345"/>
      <c r="BT89" s="345"/>
      <c r="BU89" s="345"/>
      <c r="BV89" s="345"/>
      <c r="BW89" s="345"/>
      <c r="BX89" s="345"/>
      <c r="BY89" s="345"/>
      <c r="BZ89" s="345"/>
      <c r="CA89" s="345"/>
      <c r="CB89" s="345"/>
      <c r="CC89" s="345"/>
      <c r="CD89" s="345"/>
      <c r="CE89" s="345"/>
      <c r="CF89" s="345"/>
      <c r="CG89" s="345"/>
      <c r="CH89" s="345"/>
      <c r="CI89" s="345"/>
      <c r="CJ89" s="345"/>
      <c r="CK89" s="345"/>
      <c r="CL89" s="345"/>
      <c r="CM89" s="345"/>
      <c r="CN89" s="345"/>
      <c r="CO89" s="345"/>
      <c r="CP89" s="345"/>
      <c r="CQ89" s="345"/>
      <c r="CR89" s="345"/>
      <c r="CS89" s="345"/>
      <c r="CT89" s="345"/>
      <c r="CU89" s="345"/>
      <c r="CV89" s="345"/>
      <c r="CW89" s="345"/>
      <c r="CX89" s="345"/>
    </row>
    <row r="90" spans="1:102" ht="15">
      <c r="A90" s="345"/>
      <c r="B90" s="345"/>
      <c r="C90" s="345"/>
      <c r="D90" s="345"/>
      <c r="E90" s="345"/>
      <c r="F90" s="345"/>
      <c r="G90" s="345"/>
      <c r="H90" s="345"/>
      <c r="I90" s="345"/>
      <c r="J90" s="345"/>
      <c r="K90" s="345"/>
      <c r="L90" s="345"/>
      <c r="M90" s="345"/>
      <c r="N90" s="345"/>
      <c r="O90" s="345"/>
      <c r="P90" s="345"/>
      <c r="Q90" s="345"/>
      <c r="R90" s="345"/>
      <c r="S90" s="345"/>
      <c r="T90" s="345"/>
      <c r="U90" s="345"/>
      <c r="V90" s="345"/>
      <c r="W90" s="345"/>
      <c r="X90" s="345"/>
      <c r="Y90" s="345"/>
      <c r="Z90" s="345"/>
      <c r="AA90" s="345"/>
      <c r="AB90" s="345"/>
      <c r="AC90" s="345"/>
      <c r="AD90" s="345"/>
      <c r="AE90" s="345"/>
      <c r="AF90" s="345"/>
      <c r="AG90" s="345"/>
      <c r="AH90" s="345"/>
      <c r="AI90" s="345"/>
      <c r="AJ90" s="349"/>
      <c r="AK90" s="349"/>
      <c r="AL90" s="349"/>
      <c r="AM90" s="349"/>
      <c r="AN90" s="349"/>
      <c r="AO90" s="349"/>
      <c r="AP90" s="349"/>
      <c r="AQ90" s="349"/>
      <c r="AR90" s="349"/>
      <c r="AS90" s="349"/>
      <c r="AT90" s="349"/>
      <c r="AU90" s="349"/>
      <c r="AV90" s="349"/>
      <c r="AW90" s="345"/>
      <c r="AX90" s="345"/>
      <c r="AY90" s="345"/>
      <c r="AZ90" s="345"/>
      <c r="BA90" s="345"/>
      <c r="BB90" s="345"/>
      <c r="BC90" s="345"/>
      <c r="BD90" s="345"/>
      <c r="BE90" s="345"/>
      <c r="BF90" s="345"/>
      <c r="BG90" s="345"/>
      <c r="BH90" s="345"/>
      <c r="BI90" s="345"/>
      <c r="BJ90" s="345"/>
      <c r="BK90" s="345"/>
      <c r="BL90" s="345"/>
      <c r="BM90" s="345"/>
      <c r="BN90" s="345"/>
      <c r="BO90" s="345"/>
      <c r="BP90" s="345"/>
      <c r="BQ90" s="345"/>
      <c r="BR90" s="345"/>
      <c r="BS90" s="345"/>
      <c r="BT90" s="345"/>
      <c r="BU90" s="345"/>
      <c r="BV90" s="345"/>
      <c r="BW90" s="345"/>
      <c r="BX90" s="345"/>
      <c r="BY90" s="345"/>
      <c r="BZ90" s="345"/>
      <c r="CA90" s="345"/>
      <c r="CB90" s="345"/>
      <c r="CC90" s="345"/>
      <c r="CD90" s="345"/>
      <c r="CE90" s="345"/>
      <c r="CF90" s="345"/>
      <c r="CG90" s="345"/>
      <c r="CH90" s="345"/>
      <c r="CI90" s="345"/>
      <c r="CJ90" s="345"/>
      <c r="CK90" s="345"/>
      <c r="CL90" s="345"/>
      <c r="CM90" s="345"/>
      <c r="CN90" s="345"/>
      <c r="CO90" s="345"/>
      <c r="CP90" s="345"/>
      <c r="CQ90" s="345"/>
      <c r="CR90" s="345"/>
      <c r="CS90" s="345"/>
      <c r="CT90" s="345"/>
      <c r="CU90" s="345"/>
      <c r="CV90" s="345"/>
      <c r="CW90" s="345"/>
      <c r="CX90" s="345"/>
    </row>
    <row r="91" spans="1:102" ht="15">
      <c r="A91" s="345" t="s">
        <v>359</v>
      </c>
      <c r="B91" s="345"/>
      <c r="C91" s="345"/>
      <c r="D91" s="345"/>
      <c r="E91" s="345"/>
      <c r="F91" s="345"/>
      <c r="G91" s="345"/>
      <c r="H91" s="345"/>
      <c r="I91" s="345"/>
      <c r="J91" s="345"/>
      <c r="K91" s="345"/>
      <c r="L91" s="345"/>
      <c r="M91" s="345"/>
      <c r="N91" s="345"/>
      <c r="O91" s="345"/>
      <c r="P91" s="345"/>
      <c r="Q91" s="345"/>
      <c r="R91" s="345"/>
      <c r="S91" s="345"/>
      <c r="T91" s="345"/>
      <c r="U91" s="345"/>
      <c r="V91" s="345"/>
      <c r="W91" s="345"/>
      <c r="X91" s="345"/>
      <c r="Y91" s="345"/>
      <c r="Z91" s="345"/>
      <c r="AA91" s="345"/>
      <c r="AB91" s="345"/>
      <c r="AC91" s="345"/>
      <c r="AD91" s="345"/>
      <c r="AE91" s="345"/>
      <c r="AF91" s="345"/>
      <c r="AG91" s="345"/>
      <c r="AH91" s="345"/>
      <c r="AI91" s="345"/>
      <c r="AJ91" s="349"/>
      <c r="AK91" s="349"/>
      <c r="AL91" s="349"/>
      <c r="AM91" s="349"/>
      <c r="AN91" s="349"/>
      <c r="AO91" s="349"/>
      <c r="AP91" s="349"/>
      <c r="AQ91" s="349"/>
      <c r="AR91" s="349"/>
      <c r="AS91" s="349"/>
      <c r="AT91" s="349"/>
      <c r="AU91" s="349"/>
      <c r="AV91" s="349"/>
      <c r="AW91" s="345"/>
      <c r="AX91" s="345"/>
      <c r="AY91" s="345"/>
      <c r="AZ91" s="345"/>
      <c r="BA91" s="345"/>
      <c r="BB91" s="345"/>
      <c r="BC91" s="345"/>
      <c r="BD91" s="345"/>
      <c r="BE91" s="345"/>
      <c r="BF91" s="345"/>
      <c r="BG91" s="345"/>
      <c r="BH91" s="345"/>
      <c r="BI91" s="345"/>
      <c r="BJ91" s="345"/>
      <c r="BK91" s="345"/>
      <c r="BL91" s="345"/>
      <c r="BM91" s="345"/>
      <c r="BN91" s="345"/>
      <c r="BO91" s="345"/>
      <c r="BP91" s="345"/>
      <c r="BQ91" s="345"/>
      <c r="BR91" s="345"/>
      <c r="BS91" s="345"/>
      <c r="BT91" s="345"/>
      <c r="BU91" s="345"/>
      <c r="BV91" s="345"/>
      <c r="BW91" s="345"/>
      <c r="BX91" s="345"/>
      <c r="BY91" s="345"/>
      <c r="BZ91" s="345"/>
      <c r="CA91" s="345"/>
      <c r="CB91" s="345"/>
      <c r="CC91" s="345"/>
      <c r="CD91" s="345"/>
      <c r="CE91" s="345"/>
      <c r="CF91" s="345"/>
      <c r="CG91" s="345"/>
      <c r="CH91" s="345"/>
      <c r="CI91" s="345"/>
      <c r="CJ91" s="345"/>
      <c r="CK91" s="345"/>
      <c r="CL91" s="345"/>
      <c r="CM91" s="345"/>
      <c r="CN91" s="345"/>
      <c r="CO91" s="345"/>
      <c r="CP91" s="345"/>
      <c r="CQ91" s="345"/>
      <c r="CR91" s="345"/>
      <c r="CS91" s="345"/>
      <c r="CT91" s="345"/>
      <c r="CU91" s="345"/>
      <c r="CV91" s="345"/>
      <c r="CW91" s="345"/>
      <c r="CX91" s="345"/>
    </row>
    <row r="92" spans="1:102" ht="15">
      <c r="A92" s="345"/>
      <c r="B92" s="345"/>
      <c r="C92" s="345"/>
      <c r="D92" s="345"/>
      <c r="E92" s="345"/>
      <c r="F92" s="345"/>
      <c r="G92" s="345"/>
      <c r="H92" s="345"/>
      <c r="I92" s="345"/>
      <c r="J92" s="345"/>
      <c r="K92" s="345"/>
      <c r="L92" s="345"/>
      <c r="M92" s="345"/>
      <c r="N92" s="345"/>
      <c r="O92" s="345"/>
      <c r="P92" s="345"/>
      <c r="Q92" s="345"/>
      <c r="R92" s="345"/>
      <c r="S92" s="345"/>
      <c r="T92" s="345"/>
      <c r="U92" s="345"/>
      <c r="V92" s="345"/>
      <c r="W92" s="345"/>
      <c r="X92" s="345"/>
      <c r="Y92" s="345"/>
      <c r="Z92" s="345"/>
      <c r="AA92" s="345"/>
      <c r="AB92" s="345"/>
      <c r="AC92" s="345"/>
      <c r="AD92" s="345"/>
      <c r="AE92" s="345"/>
      <c r="AF92" s="345"/>
      <c r="AG92" s="345"/>
      <c r="AH92" s="345"/>
      <c r="AI92" s="345"/>
      <c r="AJ92" s="349"/>
      <c r="AK92" s="349"/>
      <c r="AL92" s="349"/>
      <c r="AM92" s="349"/>
      <c r="AN92" s="349"/>
      <c r="AO92" s="349"/>
      <c r="AP92" s="349"/>
      <c r="AQ92" s="349"/>
      <c r="AR92" s="349"/>
      <c r="AS92" s="349"/>
      <c r="AT92" s="349"/>
      <c r="AU92" s="349"/>
      <c r="AV92" s="349"/>
      <c r="AW92" s="345"/>
      <c r="AX92" s="345"/>
      <c r="AY92" s="345"/>
      <c r="AZ92" s="345"/>
      <c r="BA92" s="345"/>
      <c r="BB92" s="345"/>
      <c r="BC92" s="345"/>
      <c r="BD92" s="345"/>
      <c r="BE92" s="345"/>
      <c r="BF92" s="345"/>
      <c r="BG92" s="345"/>
      <c r="BH92" s="345"/>
      <c r="BI92" s="345"/>
      <c r="BJ92" s="345"/>
      <c r="BK92" s="345"/>
      <c r="BL92" s="345"/>
      <c r="BM92" s="345"/>
      <c r="BN92" s="345"/>
      <c r="BO92" s="345"/>
      <c r="BP92" s="345"/>
      <c r="BQ92" s="345"/>
      <c r="BR92" s="345"/>
      <c r="BS92" s="345"/>
      <c r="BT92" s="345"/>
      <c r="BU92" s="345"/>
      <c r="BV92" s="345"/>
      <c r="BW92" s="345"/>
      <c r="BX92" s="345"/>
      <c r="BY92" s="345"/>
      <c r="BZ92" s="345"/>
      <c r="CA92" s="345"/>
      <c r="CB92" s="345"/>
      <c r="CC92" s="345"/>
      <c r="CD92" s="345"/>
      <c r="CE92" s="345"/>
      <c r="CF92" s="345"/>
      <c r="CG92" s="345"/>
      <c r="CH92" s="345"/>
      <c r="CI92" s="345"/>
      <c r="CJ92" s="345"/>
      <c r="CK92" s="345"/>
      <c r="CL92" s="345"/>
      <c r="CM92" s="345"/>
      <c r="CN92" s="345"/>
      <c r="CO92" s="345"/>
      <c r="CP92" s="345"/>
      <c r="CQ92" s="345"/>
      <c r="CR92" s="345"/>
      <c r="CS92" s="345"/>
      <c r="CT92" s="345"/>
      <c r="CU92" s="345"/>
      <c r="CV92" s="345"/>
      <c r="CW92" s="345"/>
      <c r="CX92" s="345"/>
    </row>
    <row r="93" spans="1:102" ht="15">
      <c r="A93" s="345" t="s">
        <v>360</v>
      </c>
      <c r="B93" s="345"/>
      <c r="C93" s="345"/>
      <c r="D93" s="345"/>
      <c r="E93" s="345"/>
      <c r="F93" s="345"/>
      <c r="G93" s="345"/>
      <c r="H93" s="345"/>
      <c r="I93" s="345"/>
      <c r="J93" s="345"/>
      <c r="K93" s="345"/>
      <c r="L93" s="345"/>
      <c r="M93" s="345"/>
      <c r="N93" s="345"/>
      <c r="O93" s="345"/>
      <c r="P93" s="345"/>
      <c r="Q93" s="345"/>
      <c r="R93" s="345"/>
      <c r="S93" s="345"/>
      <c r="T93" s="345"/>
      <c r="U93" s="345"/>
      <c r="V93" s="345"/>
      <c r="W93" s="345"/>
      <c r="X93" s="345"/>
      <c r="Y93" s="345"/>
      <c r="Z93" s="345"/>
      <c r="AA93" s="345"/>
      <c r="AB93" s="345"/>
      <c r="AC93" s="345"/>
      <c r="AD93" s="345"/>
      <c r="AE93" s="345"/>
      <c r="AF93" s="345"/>
      <c r="AG93" s="345"/>
      <c r="AH93" s="345"/>
      <c r="AI93" s="345"/>
      <c r="AJ93" s="349"/>
      <c r="AK93" s="349"/>
      <c r="AL93" s="349"/>
      <c r="AM93" s="349"/>
      <c r="AN93" s="349"/>
      <c r="AO93" s="349"/>
      <c r="AP93" s="349"/>
      <c r="AQ93" s="349"/>
      <c r="AR93" s="349"/>
      <c r="AS93" s="349"/>
      <c r="AT93" s="349"/>
      <c r="AU93" s="349"/>
      <c r="AV93" s="349"/>
      <c r="AW93" s="345"/>
      <c r="AX93" s="345"/>
      <c r="AY93" s="345"/>
      <c r="AZ93" s="345"/>
      <c r="BA93" s="345"/>
      <c r="BB93" s="345"/>
      <c r="BC93" s="345"/>
      <c r="BD93" s="345"/>
      <c r="BE93" s="345"/>
      <c r="BF93" s="345"/>
      <c r="BG93" s="345"/>
      <c r="BH93" s="345"/>
      <c r="BI93" s="345"/>
      <c r="BJ93" s="345"/>
      <c r="BK93" s="345"/>
      <c r="BL93" s="345"/>
      <c r="BM93" s="345"/>
      <c r="BN93" s="345"/>
      <c r="BO93" s="345"/>
      <c r="BP93" s="345"/>
      <c r="BQ93" s="345"/>
      <c r="BR93" s="345"/>
      <c r="BS93" s="345"/>
      <c r="BT93" s="345"/>
      <c r="BU93" s="345"/>
      <c r="BV93" s="345"/>
      <c r="BW93" s="345"/>
      <c r="BX93" s="345"/>
      <c r="BY93" s="345"/>
      <c r="BZ93" s="345"/>
      <c r="CA93" s="345"/>
      <c r="CB93" s="345"/>
      <c r="CC93" s="345"/>
      <c r="CD93" s="345"/>
      <c r="CE93" s="345"/>
      <c r="CF93" s="345"/>
      <c r="CG93" s="345"/>
      <c r="CH93" s="345"/>
      <c r="CI93" s="345"/>
      <c r="CJ93" s="345"/>
      <c r="CK93" s="345"/>
      <c r="CL93" s="345"/>
      <c r="CM93" s="345"/>
      <c r="CN93" s="345"/>
      <c r="CO93" s="345"/>
      <c r="CP93" s="345"/>
      <c r="CQ93" s="345"/>
      <c r="CR93" s="345"/>
      <c r="CS93" s="345"/>
      <c r="CT93" s="345"/>
      <c r="CU93" s="345"/>
      <c r="CV93" s="345"/>
      <c r="CW93" s="345"/>
      <c r="CX93" s="345"/>
    </row>
    <row r="94" spans="1:102" ht="15">
      <c r="A94" s="345"/>
      <c r="B94" s="345"/>
      <c r="C94" s="345"/>
      <c r="D94" s="345"/>
      <c r="E94" s="345"/>
      <c r="F94" s="345"/>
      <c r="G94" s="345"/>
      <c r="H94" s="345"/>
      <c r="I94" s="345"/>
      <c r="J94" s="345"/>
      <c r="K94" s="345"/>
      <c r="L94" s="345"/>
      <c r="M94" s="345"/>
      <c r="N94" s="345"/>
      <c r="O94" s="345"/>
      <c r="P94" s="345"/>
      <c r="Q94" s="345"/>
      <c r="R94" s="345"/>
      <c r="S94" s="345"/>
      <c r="T94" s="345"/>
      <c r="U94" s="345"/>
      <c r="V94" s="345"/>
      <c r="W94" s="345"/>
      <c r="X94" s="345"/>
      <c r="Y94" s="345"/>
      <c r="Z94" s="345"/>
      <c r="AA94" s="345"/>
      <c r="AB94" s="345"/>
      <c r="AC94" s="345"/>
      <c r="AD94" s="345"/>
      <c r="AE94" s="345"/>
      <c r="AF94" s="345"/>
      <c r="AG94" s="345"/>
      <c r="AH94" s="345"/>
      <c r="AI94" s="345"/>
      <c r="AJ94" s="349"/>
      <c r="AK94" s="349"/>
      <c r="AL94" s="349"/>
      <c r="AM94" s="349"/>
      <c r="AN94" s="349"/>
      <c r="AO94" s="349"/>
      <c r="AP94" s="349"/>
      <c r="AQ94" s="349"/>
      <c r="AR94" s="349"/>
      <c r="AS94" s="349"/>
      <c r="AT94" s="349"/>
      <c r="AU94" s="349"/>
      <c r="AV94" s="349"/>
      <c r="AW94" s="345"/>
      <c r="AX94" s="345"/>
      <c r="AY94" s="345"/>
      <c r="AZ94" s="345"/>
      <c r="BA94" s="345"/>
      <c r="BB94" s="345"/>
      <c r="BC94" s="345"/>
      <c r="BD94" s="345"/>
      <c r="BE94" s="345"/>
      <c r="BF94" s="345"/>
      <c r="BG94" s="345"/>
      <c r="BH94" s="345"/>
      <c r="BI94" s="345"/>
      <c r="BJ94" s="345"/>
      <c r="BK94" s="345"/>
      <c r="BL94" s="345"/>
      <c r="BM94" s="345"/>
      <c r="BN94" s="345"/>
      <c r="BO94" s="345"/>
      <c r="BP94" s="345"/>
      <c r="BQ94" s="345"/>
      <c r="BR94" s="345"/>
      <c r="BS94" s="345"/>
      <c r="BT94" s="345"/>
      <c r="BU94" s="345"/>
      <c r="BV94" s="345"/>
      <c r="BW94" s="345"/>
      <c r="BX94" s="345"/>
      <c r="BY94" s="345"/>
      <c r="BZ94" s="345"/>
      <c r="CA94" s="345"/>
      <c r="CB94" s="345"/>
      <c r="CC94" s="345"/>
      <c r="CD94" s="345"/>
      <c r="CE94" s="345"/>
      <c r="CF94" s="345"/>
      <c r="CG94" s="345"/>
      <c r="CH94" s="345"/>
      <c r="CI94" s="345"/>
      <c r="CJ94" s="345"/>
      <c r="CK94" s="345"/>
      <c r="CL94" s="345"/>
      <c r="CM94" s="345"/>
      <c r="CN94" s="345"/>
      <c r="CO94" s="345"/>
      <c r="CP94" s="345"/>
      <c r="CQ94" s="345"/>
      <c r="CR94" s="345"/>
      <c r="CS94" s="345"/>
      <c r="CT94" s="345"/>
      <c r="CU94" s="345"/>
      <c r="CV94" s="345"/>
      <c r="CW94" s="345"/>
      <c r="CX94" s="345"/>
    </row>
    <row r="95" spans="1:102" ht="15">
      <c r="A95" s="480" t="s">
        <v>361</v>
      </c>
      <c r="B95" s="345"/>
      <c r="C95" s="345"/>
      <c r="D95" s="345"/>
      <c r="E95" s="345"/>
      <c r="F95" s="345"/>
      <c r="G95" s="345"/>
      <c r="H95" s="345"/>
      <c r="I95" s="345"/>
      <c r="J95" s="345"/>
      <c r="K95" s="345"/>
      <c r="L95" s="345"/>
      <c r="M95" s="345"/>
      <c r="N95" s="345"/>
      <c r="O95" s="345"/>
      <c r="P95" s="345"/>
      <c r="Q95" s="345"/>
      <c r="R95" s="345"/>
      <c r="S95" s="345"/>
      <c r="T95" s="345"/>
      <c r="U95" s="345"/>
      <c r="V95" s="345"/>
      <c r="W95" s="345"/>
      <c r="X95" s="345"/>
      <c r="Y95" s="345"/>
      <c r="Z95" s="345"/>
      <c r="AA95" s="345"/>
      <c r="AB95" s="345"/>
      <c r="AC95" s="345"/>
      <c r="AD95" s="345"/>
      <c r="AE95" s="345"/>
      <c r="AF95" s="345"/>
      <c r="AG95" s="345"/>
      <c r="AH95" s="345"/>
      <c r="AI95" s="345"/>
      <c r="AJ95" s="349"/>
      <c r="AK95" s="349"/>
      <c r="AL95" s="349"/>
      <c r="AM95" s="349"/>
      <c r="AN95" s="349"/>
      <c r="AO95" s="349"/>
      <c r="AP95" s="349"/>
      <c r="AQ95" s="349"/>
      <c r="AR95" s="349"/>
      <c r="AS95" s="349"/>
      <c r="AT95" s="349"/>
      <c r="AU95" s="349"/>
      <c r="AV95" s="349"/>
      <c r="AW95" s="345"/>
      <c r="AX95" s="345"/>
      <c r="AY95" s="345"/>
      <c r="AZ95" s="345"/>
      <c r="BA95" s="345"/>
      <c r="BB95" s="345"/>
      <c r="BC95" s="345"/>
      <c r="BD95" s="345"/>
      <c r="BE95" s="345"/>
      <c r="BF95" s="345"/>
      <c r="BG95" s="345"/>
      <c r="BH95" s="345"/>
      <c r="BI95" s="345"/>
      <c r="BJ95" s="345"/>
      <c r="BK95" s="345"/>
      <c r="BL95" s="345"/>
      <c r="BM95" s="345"/>
      <c r="BN95" s="345"/>
      <c r="BO95" s="345"/>
      <c r="BP95" s="345"/>
      <c r="BQ95" s="345"/>
      <c r="BR95" s="345"/>
      <c r="BS95" s="345"/>
      <c r="BT95" s="345"/>
      <c r="BU95" s="345"/>
      <c r="BV95" s="345"/>
      <c r="BW95" s="345"/>
      <c r="BX95" s="345"/>
      <c r="BY95" s="345"/>
      <c r="BZ95" s="345"/>
      <c r="CA95" s="345"/>
      <c r="CB95" s="345"/>
      <c r="CC95" s="345"/>
      <c r="CD95" s="345"/>
      <c r="CE95" s="345"/>
      <c r="CF95" s="345"/>
      <c r="CG95" s="345"/>
      <c r="CH95" s="345"/>
      <c r="CI95" s="345"/>
      <c r="CJ95" s="345"/>
      <c r="CK95" s="345"/>
      <c r="CL95" s="345"/>
      <c r="CM95" s="345"/>
      <c r="CN95" s="345"/>
      <c r="CO95" s="345"/>
      <c r="CP95" s="345"/>
      <c r="CQ95" s="345"/>
      <c r="CR95" s="345"/>
      <c r="CS95" s="345"/>
      <c r="CT95" s="345"/>
      <c r="CU95" s="345"/>
      <c r="CV95" s="345"/>
      <c r="CW95" s="345"/>
      <c r="CX95" s="345"/>
    </row>
    <row r="96" spans="1:102" ht="15">
      <c r="A96" s="345" t="s">
        <v>362</v>
      </c>
      <c r="B96" s="345"/>
      <c r="C96" s="345"/>
      <c r="D96" s="345"/>
      <c r="E96" s="345"/>
      <c r="F96" s="345"/>
      <c r="G96" s="345"/>
      <c r="H96" s="345"/>
      <c r="I96" s="345"/>
      <c r="J96" s="345"/>
      <c r="K96" s="345"/>
      <c r="L96" s="345"/>
      <c r="M96" s="345"/>
      <c r="N96" s="345"/>
      <c r="O96" s="345"/>
      <c r="P96" s="345"/>
      <c r="Q96" s="345"/>
      <c r="R96" s="345"/>
      <c r="S96" s="345"/>
      <c r="T96" s="345"/>
      <c r="U96" s="345"/>
      <c r="V96" s="345"/>
      <c r="W96" s="345"/>
      <c r="X96" s="345"/>
      <c r="Y96" s="345"/>
      <c r="Z96" s="345"/>
      <c r="AA96" s="345"/>
      <c r="AB96" s="345"/>
      <c r="AC96" s="345"/>
      <c r="AD96" s="345"/>
      <c r="AE96" s="345"/>
      <c r="AF96" s="345"/>
      <c r="AG96" s="345"/>
      <c r="AH96" s="345"/>
      <c r="AI96" s="345"/>
      <c r="AJ96" s="349"/>
      <c r="AK96" s="349"/>
      <c r="AL96" s="349"/>
      <c r="AM96" s="349"/>
      <c r="AN96" s="349"/>
      <c r="AO96" s="349"/>
      <c r="AP96" s="349"/>
      <c r="AQ96" s="349"/>
      <c r="AR96" s="349"/>
      <c r="AS96" s="349"/>
      <c r="AT96" s="349"/>
      <c r="AU96" s="349"/>
      <c r="AV96" s="349"/>
      <c r="AW96" s="345"/>
      <c r="AX96" s="345"/>
      <c r="AY96" s="345"/>
      <c r="AZ96" s="345"/>
      <c r="BA96" s="345"/>
      <c r="BB96" s="345"/>
      <c r="BC96" s="345"/>
      <c r="BD96" s="345"/>
      <c r="BE96" s="345"/>
      <c r="BF96" s="345"/>
      <c r="BG96" s="345"/>
      <c r="BH96" s="345"/>
      <c r="BI96" s="345"/>
      <c r="BJ96" s="345"/>
      <c r="BK96" s="345"/>
      <c r="BL96" s="345"/>
      <c r="BM96" s="345"/>
      <c r="BN96" s="345"/>
      <c r="BO96" s="345"/>
      <c r="BP96" s="345"/>
      <c r="BQ96" s="345"/>
      <c r="BR96" s="345"/>
      <c r="BS96" s="345"/>
      <c r="BT96" s="345"/>
      <c r="BU96" s="345"/>
      <c r="BV96" s="345"/>
      <c r="BW96" s="345"/>
      <c r="BX96" s="345"/>
      <c r="BY96" s="345"/>
      <c r="BZ96" s="345"/>
      <c r="CA96" s="345"/>
      <c r="CB96" s="345"/>
      <c r="CC96" s="345"/>
      <c r="CD96" s="345"/>
      <c r="CE96" s="345"/>
      <c r="CF96" s="345"/>
      <c r="CG96" s="345"/>
      <c r="CH96" s="345"/>
      <c r="CI96" s="345"/>
      <c r="CJ96" s="345"/>
      <c r="CK96" s="345"/>
      <c r="CL96" s="345"/>
      <c r="CM96" s="345"/>
      <c r="CN96" s="345"/>
      <c r="CO96" s="345"/>
      <c r="CP96" s="345"/>
      <c r="CQ96" s="345"/>
      <c r="CR96" s="345"/>
      <c r="CS96" s="345"/>
      <c r="CT96" s="345"/>
      <c r="CU96" s="345"/>
      <c r="CV96" s="345"/>
      <c r="CW96" s="345"/>
      <c r="CX96" s="345"/>
    </row>
    <row r="97" spans="1:102" ht="15">
      <c r="A97" s="345"/>
      <c r="B97" s="345"/>
      <c r="C97" s="345"/>
      <c r="D97" s="345"/>
      <c r="E97" s="345"/>
      <c r="F97" s="345"/>
      <c r="G97" s="345"/>
      <c r="H97" s="345"/>
      <c r="I97" s="345"/>
      <c r="J97" s="345"/>
      <c r="K97" s="345"/>
      <c r="L97" s="345"/>
      <c r="M97" s="345"/>
      <c r="N97" s="345"/>
      <c r="O97" s="345"/>
      <c r="P97" s="345"/>
      <c r="Q97" s="345"/>
      <c r="R97" s="345"/>
      <c r="S97" s="345"/>
      <c r="T97" s="345"/>
      <c r="U97" s="345"/>
      <c r="V97" s="345"/>
      <c r="W97" s="345"/>
      <c r="X97" s="345"/>
      <c r="Y97" s="345"/>
      <c r="Z97" s="345"/>
      <c r="AA97" s="345"/>
      <c r="AB97" s="345"/>
      <c r="AC97" s="345"/>
      <c r="AD97" s="345"/>
      <c r="AE97" s="345"/>
      <c r="AF97" s="345"/>
      <c r="AG97" s="345"/>
      <c r="AH97" s="345"/>
      <c r="AI97" s="345"/>
      <c r="AJ97" s="349"/>
      <c r="AK97" s="349"/>
      <c r="AL97" s="349"/>
      <c r="AM97" s="349"/>
      <c r="AN97" s="349"/>
      <c r="AO97" s="349"/>
      <c r="AP97" s="349"/>
      <c r="AQ97" s="349"/>
      <c r="AR97" s="349"/>
      <c r="AS97" s="349"/>
      <c r="AT97" s="349"/>
      <c r="AU97" s="349"/>
      <c r="AV97" s="349"/>
      <c r="AW97" s="345"/>
      <c r="AX97" s="345"/>
      <c r="AY97" s="345"/>
      <c r="AZ97" s="345"/>
      <c r="BA97" s="345"/>
      <c r="BB97" s="345"/>
      <c r="BC97" s="345"/>
      <c r="BD97" s="345"/>
      <c r="BE97" s="345"/>
      <c r="BF97" s="345"/>
      <c r="BG97" s="345"/>
      <c r="BH97" s="345"/>
      <c r="BI97" s="345"/>
      <c r="BJ97" s="345"/>
      <c r="BK97" s="345"/>
      <c r="BL97" s="345"/>
      <c r="BM97" s="345"/>
      <c r="BN97" s="345"/>
      <c r="BO97" s="345"/>
      <c r="BP97" s="345"/>
      <c r="BQ97" s="345"/>
      <c r="BR97" s="345"/>
      <c r="BS97" s="345"/>
      <c r="BT97" s="345"/>
      <c r="BU97" s="345"/>
      <c r="BV97" s="345"/>
      <c r="BW97" s="345"/>
      <c r="BX97" s="345"/>
      <c r="BY97" s="345"/>
      <c r="BZ97" s="345"/>
      <c r="CA97" s="345"/>
      <c r="CB97" s="345"/>
      <c r="CC97" s="345"/>
      <c r="CD97" s="345"/>
      <c r="CE97" s="345"/>
      <c r="CF97" s="345"/>
      <c r="CG97" s="345"/>
      <c r="CH97" s="345"/>
      <c r="CI97" s="345"/>
      <c r="CJ97" s="345"/>
      <c r="CK97" s="345"/>
      <c r="CL97" s="345"/>
      <c r="CM97" s="345"/>
      <c r="CN97" s="345"/>
      <c r="CO97" s="345"/>
      <c r="CP97" s="345"/>
      <c r="CQ97" s="345"/>
      <c r="CR97" s="345"/>
      <c r="CS97" s="345"/>
      <c r="CT97" s="345"/>
      <c r="CU97" s="345"/>
      <c r="CV97" s="345"/>
      <c r="CW97" s="345"/>
      <c r="CX97" s="345"/>
    </row>
    <row r="98" spans="1:102" ht="15">
      <c r="A98" s="480" t="s">
        <v>307</v>
      </c>
      <c r="B98" s="345"/>
      <c r="C98" s="345"/>
      <c r="D98" s="345"/>
      <c r="E98" s="345"/>
      <c r="F98" s="345"/>
      <c r="G98" s="345"/>
      <c r="H98" s="345"/>
      <c r="I98" s="345"/>
      <c r="J98" s="345"/>
      <c r="K98" s="345"/>
      <c r="L98" s="345"/>
      <c r="M98" s="345"/>
      <c r="N98" s="345"/>
      <c r="O98" s="345"/>
      <c r="P98" s="345"/>
      <c r="Q98" s="345"/>
      <c r="R98" s="345"/>
      <c r="S98" s="345"/>
      <c r="T98" s="345"/>
      <c r="U98" s="345"/>
      <c r="V98" s="345"/>
      <c r="W98" s="345"/>
      <c r="X98" s="345"/>
      <c r="Y98" s="345"/>
      <c r="Z98" s="345"/>
      <c r="AA98" s="345"/>
      <c r="AB98" s="345"/>
      <c r="AC98" s="345"/>
      <c r="AD98" s="345"/>
      <c r="AE98" s="345"/>
      <c r="AF98" s="345"/>
      <c r="AG98" s="345"/>
      <c r="AH98" s="345"/>
      <c r="AI98" s="345"/>
      <c r="AJ98" s="349"/>
      <c r="AK98" s="349"/>
      <c r="AL98" s="349"/>
      <c r="AM98" s="349"/>
      <c r="AN98" s="349"/>
      <c r="AO98" s="349"/>
      <c r="AP98" s="349"/>
      <c r="AQ98" s="349"/>
      <c r="AR98" s="349"/>
      <c r="AS98" s="349"/>
      <c r="AT98" s="349"/>
      <c r="AU98" s="349"/>
      <c r="AV98" s="349"/>
      <c r="AW98" s="345"/>
      <c r="AX98" s="345"/>
      <c r="AY98" s="345"/>
      <c r="AZ98" s="345"/>
      <c r="BA98" s="345"/>
      <c r="BB98" s="345"/>
      <c r="BC98" s="345"/>
      <c r="BD98" s="345"/>
      <c r="BE98" s="345"/>
      <c r="BF98" s="345"/>
      <c r="BG98" s="345"/>
      <c r="BH98" s="345"/>
      <c r="BI98" s="345"/>
      <c r="BJ98" s="345"/>
      <c r="BK98" s="345"/>
      <c r="BL98" s="345"/>
      <c r="BM98" s="345"/>
      <c r="BN98" s="345"/>
      <c r="BO98" s="345"/>
      <c r="BP98" s="345"/>
      <c r="BQ98" s="345"/>
      <c r="BR98" s="345"/>
      <c r="BS98" s="345"/>
      <c r="BT98" s="345"/>
      <c r="BU98" s="345"/>
      <c r="BV98" s="345"/>
      <c r="BW98" s="345"/>
      <c r="BX98" s="345"/>
      <c r="BY98" s="345"/>
      <c r="BZ98" s="345"/>
      <c r="CA98" s="345"/>
      <c r="CB98" s="345"/>
      <c r="CC98" s="345"/>
      <c r="CD98" s="345"/>
      <c r="CE98" s="345"/>
      <c r="CF98" s="345"/>
      <c r="CG98" s="345"/>
      <c r="CH98" s="345"/>
      <c r="CI98" s="345"/>
      <c r="CJ98" s="345"/>
      <c r="CK98" s="345"/>
      <c r="CL98" s="345"/>
      <c r="CM98" s="345"/>
      <c r="CN98" s="345"/>
      <c r="CO98" s="345"/>
      <c r="CP98" s="345"/>
      <c r="CQ98" s="345"/>
      <c r="CR98" s="345"/>
      <c r="CS98" s="345"/>
      <c r="CT98" s="345"/>
      <c r="CU98" s="345"/>
      <c r="CV98" s="345"/>
      <c r="CW98" s="345"/>
      <c r="CX98" s="345"/>
    </row>
    <row r="99" spans="1:102" ht="15">
      <c r="A99" s="336" t="s">
        <v>283</v>
      </c>
      <c r="B99" s="345"/>
      <c r="C99" s="345"/>
      <c r="D99" s="345"/>
      <c r="E99" s="345"/>
      <c r="F99" s="345"/>
      <c r="G99" s="345"/>
      <c r="H99" s="345"/>
      <c r="I99" s="345"/>
      <c r="J99" s="345"/>
      <c r="K99" s="345"/>
      <c r="L99" s="345"/>
      <c r="M99" s="345"/>
      <c r="N99" s="345"/>
      <c r="O99" s="345"/>
      <c r="P99" s="345"/>
      <c r="Q99" s="345"/>
      <c r="R99" s="345"/>
      <c r="S99" s="345"/>
      <c r="T99" s="345"/>
      <c r="U99" s="345"/>
      <c r="V99" s="345"/>
      <c r="W99" s="345"/>
      <c r="X99" s="345"/>
      <c r="Y99" s="345"/>
      <c r="Z99" s="345"/>
      <c r="AA99" s="345"/>
      <c r="AB99" s="345"/>
      <c r="AC99" s="345"/>
      <c r="AD99" s="345"/>
      <c r="AE99" s="345"/>
      <c r="AF99" s="345"/>
      <c r="AG99" s="345"/>
      <c r="AH99" s="345"/>
      <c r="AI99" s="345"/>
      <c r="AJ99" s="349"/>
      <c r="AK99" s="349"/>
      <c r="AL99" s="349"/>
      <c r="AM99" s="349"/>
      <c r="AN99" s="349"/>
      <c r="AO99" s="349"/>
      <c r="AP99" s="349"/>
      <c r="AQ99" s="349"/>
      <c r="AR99" s="349"/>
      <c r="AS99" s="349"/>
      <c r="AT99" s="349"/>
      <c r="AU99" s="349"/>
      <c r="AV99" s="349"/>
      <c r="AW99" s="345"/>
      <c r="AX99" s="345"/>
      <c r="AY99" s="345"/>
      <c r="AZ99" s="345"/>
      <c r="BA99" s="345"/>
      <c r="BB99" s="345"/>
      <c r="BC99" s="345"/>
      <c r="BD99" s="345"/>
      <c r="BE99" s="345"/>
      <c r="BF99" s="345"/>
      <c r="BG99" s="345"/>
      <c r="BH99" s="345"/>
      <c r="BI99" s="345"/>
      <c r="BJ99" s="345"/>
      <c r="BK99" s="345"/>
      <c r="BL99" s="345"/>
      <c r="BM99" s="345"/>
      <c r="BN99" s="345"/>
      <c r="BO99" s="345"/>
      <c r="BP99" s="345"/>
      <c r="BQ99" s="345"/>
      <c r="BR99" s="345"/>
      <c r="BS99" s="345"/>
      <c r="BT99" s="345"/>
      <c r="BU99" s="345"/>
      <c r="BV99" s="345"/>
      <c r="BW99" s="345"/>
      <c r="BX99" s="345"/>
      <c r="BY99" s="345"/>
      <c r="BZ99" s="345"/>
      <c r="CA99" s="345"/>
      <c r="CB99" s="345"/>
      <c r="CC99" s="345"/>
      <c r="CD99" s="345"/>
      <c r="CE99" s="345"/>
      <c r="CF99" s="345"/>
      <c r="CG99" s="345"/>
      <c r="CH99" s="345"/>
      <c r="CI99" s="345"/>
      <c r="CJ99" s="345"/>
      <c r="CK99" s="345"/>
      <c r="CL99" s="345"/>
      <c r="CM99" s="345"/>
      <c r="CN99" s="345"/>
      <c r="CO99" s="345"/>
      <c r="CP99" s="345"/>
      <c r="CQ99" s="345"/>
      <c r="CR99" s="345"/>
      <c r="CS99" s="345"/>
      <c r="CT99" s="345"/>
      <c r="CU99" s="345"/>
      <c r="CV99" s="345"/>
      <c r="CW99" s="345"/>
      <c r="CX99" s="345"/>
    </row>
    <row r="100" spans="1:102" ht="15">
      <c r="A100" s="336"/>
      <c r="B100" s="345"/>
      <c r="C100" s="345"/>
      <c r="D100" s="345"/>
      <c r="E100" s="345"/>
      <c r="F100" s="345"/>
      <c r="G100" s="345"/>
      <c r="H100" s="345"/>
      <c r="I100" s="345"/>
      <c r="J100" s="345"/>
      <c r="K100" s="345"/>
      <c r="L100" s="345"/>
      <c r="M100" s="345"/>
      <c r="N100" s="345"/>
      <c r="O100" s="345"/>
      <c r="P100" s="345"/>
      <c r="Q100" s="345"/>
      <c r="R100" s="345"/>
      <c r="S100" s="345"/>
      <c r="T100" s="345"/>
      <c r="U100" s="345"/>
      <c r="V100" s="345"/>
      <c r="W100" s="345"/>
      <c r="X100" s="345"/>
      <c r="Y100" s="345"/>
      <c r="Z100" s="345"/>
      <c r="AA100" s="345"/>
      <c r="AB100" s="345"/>
      <c r="AC100" s="345"/>
      <c r="AD100" s="345"/>
      <c r="AE100" s="345"/>
      <c r="AF100" s="345"/>
      <c r="AG100" s="345"/>
      <c r="AH100" s="345"/>
      <c r="AI100" s="345"/>
      <c r="AJ100" s="349"/>
      <c r="AK100" s="349"/>
      <c r="AL100" s="349"/>
      <c r="AM100" s="349"/>
      <c r="AN100" s="349"/>
      <c r="AO100" s="349"/>
      <c r="AP100" s="349"/>
      <c r="AQ100" s="349"/>
      <c r="AR100" s="349"/>
      <c r="AS100" s="349"/>
      <c r="AT100" s="349"/>
      <c r="AU100" s="349"/>
      <c r="AV100" s="349"/>
      <c r="AW100" s="345"/>
      <c r="AX100" s="345"/>
      <c r="AY100" s="345"/>
      <c r="AZ100" s="345"/>
      <c r="BA100" s="345"/>
      <c r="BB100" s="345"/>
      <c r="BC100" s="345"/>
      <c r="BD100" s="345"/>
      <c r="BE100" s="345"/>
      <c r="BF100" s="345"/>
      <c r="BG100" s="345"/>
      <c r="BH100" s="345"/>
      <c r="BI100" s="345"/>
      <c r="BJ100" s="345"/>
      <c r="BK100" s="345"/>
      <c r="BL100" s="345"/>
      <c r="BM100" s="345"/>
      <c r="BN100" s="345"/>
      <c r="BO100" s="345"/>
      <c r="BP100" s="345"/>
      <c r="BQ100" s="345"/>
      <c r="BR100" s="345"/>
      <c r="BS100" s="345"/>
      <c r="BT100" s="345"/>
      <c r="BU100" s="345"/>
      <c r="BV100" s="345"/>
      <c r="BW100" s="345"/>
      <c r="BX100" s="345"/>
      <c r="BY100" s="345"/>
      <c r="BZ100" s="345"/>
      <c r="CA100" s="345"/>
      <c r="CB100" s="345"/>
      <c r="CC100" s="345"/>
      <c r="CD100" s="345"/>
      <c r="CE100" s="345"/>
      <c r="CF100" s="345"/>
      <c r="CG100" s="345"/>
      <c r="CH100" s="345"/>
      <c r="CI100" s="345"/>
      <c r="CJ100" s="345"/>
      <c r="CK100" s="345"/>
      <c r="CL100" s="345"/>
      <c r="CM100" s="345"/>
      <c r="CN100" s="345"/>
      <c r="CO100" s="345"/>
      <c r="CP100" s="345"/>
      <c r="CQ100" s="345"/>
      <c r="CR100" s="345"/>
      <c r="CS100" s="345"/>
      <c r="CT100" s="345"/>
      <c r="CU100" s="345"/>
      <c r="CV100" s="345"/>
      <c r="CW100" s="345"/>
      <c r="CX100" s="345"/>
    </row>
    <row r="101" spans="1:102" ht="15">
      <c r="A101" s="345" t="s">
        <v>286</v>
      </c>
      <c r="B101" s="345"/>
      <c r="C101" s="345"/>
      <c r="D101" s="345"/>
      <c r="E101" s="345"/>
      <c r="F101" s="345"/>
      <c r="G101" s="345"/>
      <c r="H101" s="345"/>
      <c r="I101" s="345"/>
      <c r="J101" s="345"/>
      <c r="K101" s="345"/>
      <c r="L101" s="345"/>
      <c r="M101" s="345"/>
      <c r="N101" s="345"/>
      <c r="O101" s="345"/>
      <c r="P101" s="345"/>
      <c r="Q101" s="345"/>
      <c r="R101" s="345"/>
      <c r="S101" s="345"/>
      <c r="T101" s="345"/>
      <c r="U101" s="345"/>
      <c r="V101" s="345"/>
      <c r="W101" s="345"/>
      <c r="X101" s="345"/>
      <c r="Y101" s="345"/>
      <c r="Z101" s="345"/>
      <c r="AA101" s="345"/>
      <c r="AB101" s="345"/>
      <c r="AC101" s="345"/>
      <c r="AD101" s="345"/>
      <c r="AE101" s="345"/>
      <c r="AF101" s="345"/>
      <c r="AG101" s="345"/>
      <c r="AH101" s="345"/>
      <c r="AI101" s="345"/>
      <c r="AJ101" s="349"/>
      <c r="AK101" s="349"/>
      <c r="AL101" s="349"/>
      <c r="AM101" s="349"/>
      <c r="AN101" s="349"/>
      <c r="AO101" s="349"/>
      <c r="AP101" s="349"/>
      <c r="AQ101" s="349"/>
      <c r="AR101" s="349"/>
      <c r="AS101" s="349"/>
      <c r="AT101" s="349"/>
      <c r="AU101" s="349"/>
      <c r="AV101" s="349"/>
      <c r="AW101" s="345"/>
      <c r="AX101" s="345"/>
      <c r="AY101" s="345"/>
      <c r="AZ101" s="345"/>
      <c r="BA101" s="345"/>
      <c r="BB101" s="345"/>
      <c r="BC101" s="345"/>
      <c r="BD101" s="345"/>
      <c r="BE101" s="345"/>
      <c r="BF101" s="345"/>
      <c r="BG101" s="345"/>
      <c r="BH101" s="345"/>
      <c r="BI101" s="345"/>
      <c r="BJ101" s="345"/>
      <c r="BK101" s="345"/>
      <c r="BL101" s="345"/>
      <c r="BM101" s="345"/>
      <c r="BN101" s="345"/>
      <c r="BO101" s="345"/>
      <c r="BP101" s="345"/>
      <c r="BQ101" s="345"/>
      <c r="BR101" s="345"/>
      <c r="BS101" s="345"/>
      <c r="BT101" s="345"/>
      <c r="BU101" s="345"/>
      <c r="BV101" s="345"/>
      <c r="BW101" s="345"/>
      <c r="BX101" s="345"/>
      <c r="BY101" s="345"/>
      <c r="BZ101" s="345"/>
      <c r="CA101" s="345"/>
      <c r="CB101" s="345"/>
      <c r="CC101" s="345"/>
      <c r="CD101" s="345"/>
      <c r="CE101" s="345"/>
      <c r="CF101" s="345"/>
      <c r="CG101" s="345"/>
      <c r="CH101" s="345"/>
      <c r="CI101" s="345"/>
      <c r="CJ101" s="345"/>
      <c r="CK101" s="345"/>
      <c r="CL101" s="345"/>
      <c r="CM101" s="345"/>
      <c r="CN101" s="345"/>
      <c r="CO101" s="345"/>
      <c r="CP101" s="345"/>
      <c r="CQ101" s="345"/>
      <c r="CR101" s="345"/>
      <c r="CS101" s="345"/>
      <c r="CT101" s="345"/>
      <c r="CU101" s="345"/>
      <c r="CV101" s="345"/>
      <c r="CW101" s="345"/>
      <c r="CX101" s="345"/>
    </row>
    <row r="102" spans="1:102" ht="15">
      <c r="A102" s="345" t="s">
        <v>285</v>
      </c>
      <c r="B102" s="345"/>
      <c r="C102" s="345"/>
      <c r="D102" s="345"/>
      <c r="E102" s="345"/>
      <c r="F102" s="345"/>
      <c r="G102" s="345"/>
      <c r="H102" s="345"/>
      <c r="I102" s="345"/>
      <c r="J102" s="345"/>
      <c r="K102" s="345"/>
      <c r="L102" s="345"/>
      <c r="M102" s="345"/>
      <c r="N102" s="345"/>
      <c r="O102" s="345"/>
      <c r="P102" s="345"/>
      <c r="Q102" s="345"/>
      <c r="R102" s="345"/>
      <c r="S102" s="345"/>
      <c r="T102" s="345"/>
      <c r="U102" s="345"/>
      <c r="V102" s="345"/>
      <c r="W102" s="345"/>
      <c r="X102" s="345"/>
      <c r="Y102" s="345"/>
      <c r="Z102" s="345"/>
      <c r="AA102" s="345"/>
      <c r="AB102" s="345"/>
      <c r="AC102" s="345"/>
      <c r="AD102" s="345"/>
      <c r="AE102" s="345"/>
      <c r="AF102" s="345"/>
      <c r="AG102" s="345"/>
      <c r="AH102" s="345"/>
      <c r="AI102" s="345"/>
      <c r="AJ102" s="349"/>
      <c r="AK102" s="349"/>
      <c r="AL102" s="349"/>
      <c r="AM102" s="349"/>
      <c r="AN102" s="349"/>
      <c r="AO102" s="349"/>
      <c r="AP102" s="349"/>
      <c r="AQ102" s="349"/>
      <c r="AR102" s="349"/>
      <c r="AS102" s="349"/>
      <c r="AT102" s="349"/>
      <c r="AU102" s="349"/>
      <c r="AV102" s="349"/>
      <c r="AW102" s="345"/>
      <c r="AX102" s="345"/>
      <c r="AY102" s="345"/>
      <c r="AZ102" s="345"/>
      <c r="BA102" s="345"/>
      <c r="BB102" s="345"/>
      <c r="BC102" s="345"/>
      <c r="BD102" s="345"/>
      <c r="BE102" s="345"/>
      <c r="BF102" s="345"/>
      <c r="BG102" s="345"/>
      <c r="BH102" s="345"/>
      <c r="BI102" s="345"/>
      <c r="BJ102" s="345"/>
      <c r="BK102" s="345"/>
      <c r="BL102" s="345"/>
      <c r="BM102" s="345"/>
      <c r="BN102" s="345"/>
      <c r="BO102" s="345"/>
      <c r="BP102" s="345"/>
      <c r="BQ102" s="345"/>
      <c r="BR102" s="345"/>
      <c r="BS102" s="345"/>
      <c r="BT102" s="345"/>
      <c r="BU102" s="345"/>
      <c r="BV102" s="345"/>
      <c r="BW102" s="345"/>
      <c r="BX102" s="345"/>
      <c r="BY102" s="345"/>
      <c r="BZ102" s="345"/>
      <c r="CA102" s="345"/>
      <c r="CB102" s="345"/>
      <c r="CC102" s="345"/>
      <c r="CD102" s="345"/>
      <c r="CE102" s="345"/>
      <c r="CF102" s="345"/>
      <c r="CG102" s="345"/>
      <c r="CH102" s="345"/>
      <c r="CI102" s="345"/>
      <c r="CJ102" s="345"/>
      <c r="CK102" s="345"/>
      <c r="CL102" s="345"/>
      <c r="CM102" s="345"/>
      <c r="CN102" s="345"/>
      <c r="CO102" s="345"/>
      <c r="CP102" s="345"/>
      <c r="CQ102" s="345"/>
      <c r="CR102" s="345"/>
      <c r="CS102" s="345"/>
      <c r="CT102" s="345"/>
      <c r="CU102" s="345"/>
      <c r="CV102" s="345"/>
      <c r="CW102" s="345"/>
      <c r="CX102" s="345"/>
    </row>
    <row r="103" spans="1:102" ht="15">
      <c r="A103" s="345" t="s">
        <v>284</v>
      </c>
      <c r="B103" s="345"/>
      <c r="C103" s="345"/>
      <c r="D103" s="345"/>
      <c r="E103" s="345"/>
      <c r="F103" s="345"/>
      <c r="G103" s="345"/>
      <c r="H103" s="345"/>
      <c r="I103" s="345"/>
      <c r="J103" s="345"/>
      <c r="K103" s="345"/>
      <c r="L103" s="345"/>
      <c r="M103" s="345"/>
      <c r="N103" s="345"/>
      <c r="O103" s="345"/>
      <c r="P103" s="345"/>
      <c r="Q103" s="345"/>
      <c r="R103" s="345"/>
      <c r="S103" s="345"/>
      <c r="T103" s="345"/>
      <c r="U103" s="345"/>
      <c r="V103" s="345"/>
      <c r="W103" s="345"/>
      <c r="X103" s="345"/>
      <c r="Y103" s="345"/>
      <c r="Z103" s="345"/>
      <c r="AA103" s="345"/>
      <c r="AB103" s="345"/>
      <c r="AC103" s="345"/>
      <c r="AD103" s="345"/>
      <c r="AE103" s="345"/>
      <c r="AF103" s="345"/>
      <c r="AG103" s="345"/>
      <c r="AH103" s="345"/>
      <c r="AI103" s="345"/>
      <c r="AJ103" s="349"/>
      <c r="AK103" s="349"/>
      <c r="AL103" s="349"/>
      <c r="AM103" s="349"/>
      <c r="AN103" s="349"/>
      <c r="AO103" s="349"/>
      <c r="AP103" s="349"/>
      <c r="AQ103" s="349"/>
      <c r="AR103" s="349"/>
      <c r="AS103" s="349"/>
      <c r="AT103" s="349"/>
      <c r="AU103" s="349"/>
      <c r="AV103" s="349"/>
      <c r="AW103" s="345"/>
      <c r="AX103" s="345"/>
      <c r="AY103" s="345"/>
      <c r="AZ103" s="345"/>
      <c r="BA103" s="345"/>
      <c r="BB103" s="345"/>
      <c r="BC103" s="345"/>
      <c r="BD103" s="345"/>
      <c r="BE103" s="345"/>
      <c r="BF103" s="345"/>
      <c r="BG103" s="345"/>
      <c r="BH103" s="345"/>
      <c r="BI103" s="345"/>
      <c r="BJ103" s="345"/>
      <c r="BK103" s="345"/>
      <c r="BL103" s="345"/>
      <c r="BM103" s="345"/>
      <c r="BN103" s="345"/>
      <c r="BO103" s="345"/>
      <c r="BP103" s="345"/>
      <c r="BQ103" s="345"/>
      <c r="BR103" s="345"/>
      <c r="BS103" s="345"/>
      <c r="BT103" s="345"/>
      <c r="BU103" s="345"/>
      <c r="BV103" s="345"/>
      <c r="BW103" s="345"/>
      <c r="BX103" s="345"/>
      <c r="BY103" s="345"/>
      <c r="BZ103" s="345"/>
      <c r="CA103" s="345"/>
      <c r="CB103" s="345"/>
      <c r="CC103" s="345"/>
      <c r="CD103" s="345"/>
      <c r="CE103" s="345"/>
      <c r="CF103" s="345"/>
      <c r="CG103" s="345"/>
      <c r="CH103" s="345"/>
      <c r="CI103" s="345"/>
      <c r="CJ103" s="345"/>
      <c r="CK103" s="345"/>
      <c r="CL103" s="345"/>
      <c r="CM103" s="345"/>
      <c r="CN103" s="345"/>
      <c r="CO103" s="345"/>
      <c r="CP103" s="345"/>
      <c r="CQ103" s="345"/>
      <c r="CR103" s="345"/>
      <c r="CS103" s="345"/>
      <c r="CT103" s="345"/>
      <c r="CU103" s="345"/>
      <c r="CV103" s="345"/>
      <c r="CW103" s="345"/>
      <c r="CX103" s="345"/>
    </row>
    <row r="104" spans="1:102" ht="15">
      <c r="A104" s="345"/>
      <c r="B104" s="345"/>
      <c r="C104" s="345"/>
      <c r="D104" s="345"/>
      <c r="E104" s="345"/>
      <c r="F104" s="345"/>
      <c r="G104" s="345"/>
      <c r="H104" s="345"/>
      <c r="I104" s="345"/>
      <c r="J104" s="345"/>
      <c r="K104" s="345"/>
      <c r="L104" s="345"/>
      <c r="M104" s="345"/>
      <c r="N104" s="345"/>
      <c r="O104" s="345"/>
      <c r="P104" s="345"/>
      <c r="Q104" s="345"/>
      <c r="R104" s="345"/>
      <c r="S104" s="345"/>
      <c r="T104" s="345"/>
      <c r="U104" s="345"/>
      <c r="V104" s="345"/>
      <c r="W104" s="345"/>
      <c r="X104" s="345"/>
      <c r="Y104" s="345"/>
      <c r="Z104" s="345"/>
      <c r="AA104" s="345"/>
      <c r="AB104" s="345"/>
      <c r="AC104" s="345"/>
      <c r="AD104" s="345"/>
      <c r="AE104" s="345"/>
      <c r="AF104" s="345"/>
      <c r="AG104" s="345"/>
      <c r="AH104" s="345"/>
      <c r="AI104" s="345"/>
      <c r="AJ104" s="345"/>
      <c r="AK104" s="345"/>
      <c r="AL104" s="345"/>
      <c r="AM104" s="345"/>
      <c r="AN104" s="345"/>
      <c r="AO104" s="345"/>
      <c r="AP104" s="345"/>
      <c r="AQ104" s="345"/>
      <c r="AR104" s="345"/>
      <c r="AS104" s="345"/>
      <c r="AT104" s="345"/>
      <c r="AU104" s="345"/>
      <c r="AV104" s="345"/>
      <c r="AW104" s="345"/>
      <c r="AX104" s="345"/>
      <c r="AY104" s="345"/>
      <c r="AZ104" s="345"/>
      <c r="BA104" s="345"/>
      <c r="BB104" s="345"/>
      <c r="BC104" s="345"/>
      <c r="BD104" s="345"/>
      <c r="BE104" s="345"/>
      <c r="BF104" s="345"/>
      <c r="BG104" s="345"/>
      <c r="BH104" s="345"/>
      <c r="BI104" s="345"/>
      <c r="BJ104" s="345"/>
      <c r="BK104" s="345"/>
      <c r="BL104" s="345"/>
      <c r="BM104" s="345"/>
      <c r="BN104" s="345"/>
      <c r="BO104" s="345"/>
      <c r="BP104" s="345"/>
      <c r="BQ104" s="345"/>
      <c r="BR104" s="345"/>
      <c r="BS104" s="345"/>
      <c r="BT104" s="345"/>
      <c r="BU104" s="345"/>
      <c r="BV104" s="345"/>
      <c r="BW104" s="345"/>
      <c r="BX104" s="345"/>
      <c r="BY104" s="345"/>
      <c r="BZ104" s="345"/>
      <c r="CA104" s="345"/>
      <c r="CB104" s="345"/>
      <c r="CC104" s="345"/>
      <c r="CD104" s="345"/>
      <c r="CE104" s="345"/>
      <c r="CF104" s="345"/>
      <c r="CG104" s="345"/>
      <c r="CH104" s="345"/>
      <c r="CI104" s="345"/>
      <c r="CJ104" s="345"/>
      <c r="CK104" s="345"/>
      <c r="CL104" s="345"/>
      <c r="CM104" s="345"/>
      <c r="CN104" s="345"/>
      <c r="CO104" s="345"/>
      <c r="CP104" s="345"/>
      <c r="CQ104" s="345"/>
      <c r="CR104" s="345"/>
      <c r="CS104" s="345"/>
      <c r="CT104" s="345"/>
      <c r="CU104" s="345"/>
      <c r="CV104" s="345"/>
      <c r="CW104" s="345"/>
      <c r="CX104" s="345"/>
    </row>
    <row r="105" spans="1:102" ht="15">
      <c r="A105" s="345" t="s">
        <v>308</v>
      </c>
      <c r="B105" s="345"/>
      <c r="C105" s="345"/>
      <c r="D105" s="345"/>
      <c r="E105" s="345"/>
      <c r="F105" s="345"/>
      <c r="G105" s="345"/>
      <c r="H105" s="345"/>
      <c r="I105" s="345"/>
      <c r="J105" s="345"/>
      <c r="K105" s="345"/>
      <c r="L105" s="345"/>
      <c r="M105" s="345"/>
      <c r="N105" s="345"/>
      <c r="O105" s="345"/>
      <c r="P105" s="345"/>
      <c r="Q105" s="345"/>
      <c r="R105" s="345"/>
      <c r="S105" s="345"/>
      <c r="T105" s="345"/>
      <c r="U105" s="345"/>
      <c r="V105" s="345"/>
      <c r="W105" s="345"/>
      <c r="X105" s="345"/>
      <c r="Y105" s="345"/>
      <c r="Z105" s="345"/>
      <c r="AA105" s="345"/>
      <c r="AB105" s="345"/>
      <c r="AC105" s="345"/>
      <c r="AD105" s="345"/>
      <c r="AE105" s="345"/>
      <c r="AF105" s="345"/>
      <c r="AG105" s="345"/>
      <c r="AH105" s="345"/>
      <c r="AI105" s="345"/>
      <c r="AJ105" s="345"/>
      <c r="AK105" s="345"/>
      <c r="AL105" s="345"/>
      <c r="AM105" s="345"/>
      <c r="AN105" s="345"/>
      <c r="AO105" s="345"/>
      <c r="AP105" s="345"/>
      <c r="AQ105" s="345"/>
      <c r="AR105" s="345"/>
      <c r="AS105" s="345"/>
      <c r="AT105" s="345"/>
      <c r="AU105" s="345"/>
      <c r="AV105" s="345"/>
      <c r="AW105" s="345"/>
      <c r="AX105" s="345"/>
      <c r="AY105" s="345"/>
      <c r="AZ105" s="345"/>
      <c r="BA105" s="345"/>
      <c r="BB105" s="345"/>
      <c r="BC105" s="345"/>
      <c r="BD105" s="345"/>
      <c r="BE105" s="345"/>
      <c r="BF105" s="345"/>
      <c r="BG105" s="345"/>
      <c r="BH105" s="345"/>
      <c r="BI105" s="345"/>
      <c r="BJ105" s="345"/>
      <c r="BK105" s="345"/>
      <c r="BL105" s="345"/>
      <c r="BM105" s="345"/>
      <c r="BN105" s="345"/>
      <c r="BO105" s="345"/>
      <c r="BP105" s="345"/>
      <c r="BQ105" s="345"/>
      <c r="BR105" s="345"/>
      <c r="BS105" s="345"/>
      <c r="BT105" s="345"/>
      <c r="BU105" s="345"/>
      <c r="BV105" s="345"/>
      <c r="BW105" s="345"/>
      <c r="BX105" s="345"/>
      <c r="BY105" s="345"/>
      <c r="BZ105" s="345"/>
      <c r="CA105" s="345"/>
      <c r="CB105" s="345"/>
      <c r="CC105" s="345"/>
      <c r="CD105" s="345"/>
      <c r="CE105" s="345"/>
      <c r="CF105" s="345"/>
      <c r="CG105" s="345"/>
      <c r="CH105" s="345"/>
      <c r="CI105" s="345"/>
      <c r="CJ105" s="345"/>
      <c r="CK105" s="345"/>
      <c r="CL105" s="345"/>
      <c r="CM105" s="345"/>
      <c r="CN105" s="345"/>
      <c r="CO105" s="345"/>
      <c r="CP105" s="345"/>
      <c r="CQ105" s="345"/>
      <c r="CR105" s="345"/>
      <c r="CS105" s="345"/>
      <c r="CT105" s="345"/>
      <c r="CU105" s="345"/>
      <c r="CV105" s="345"/>
      <c r="CW105" s="345"/>
      <c r="CX105" s="345"/>
    </row>
    <row r="106" spans="1:102" ht="15">
      <c r="A106" s="345"/>
      <c r="B106" s="345"/>
      <c r="C106" s="345"/>
      <c r="D106" s="345"/>
      <c r="E106" s="345"/>
      <c r="F106" s="345"/>
      <c r="G106" s="345"/>
      <c r="H106" s="345"/>
      <c r="I106" s="345"/>
      <c r="J106" s="345"/>
      <c r="K106" s="345"/>
      <c r="L106" s="345"/>
      <c r="M106" s="345"/>
      <c r="N106" s="345"/>
      <c r="O106" s="345"/>
      <c r="P106" s="345"/>
      <c r="Q106" s="345"/>
      <c r="R106" s="345"/>
      <c r="S106" s="345"/>
      <c r="T106" s="345"/>
      <c r="U106" s="345"/>
      <c r="V106" s="345"/>
      <c r="W106" s="345"/>
      <c r="X106" s="345"/>
      <c r="Y106" s="345"/>
      <c r="Z106" s="345"/>
      <c r="AA106" s="345"/>
      <c r="AB106" s="345"/>
      <c r="AC106" s="345"/>
      <c r="AD106" s="345"/>
      <c r="AE106" s="345"/>
      <c r="AF106" s="345"/>
      <c r="AG106" s="345"/>
      <c r="AH106" s="345"/>
      <c r="AI106" s="345"/>
      <c r="AJ106" s="345"/>
      <c r="AK106" s="345"/>
      <c r="AL106" s="345"/>
      <c r="AM106" s="345"/>
      <c r="AN106" s="345"/>
      <c r="AO106" s="345"/>
      <c r="AP106" s="345"/>
      <c r="AQ106" s="345"/>
      <c r="AR106" s="345"/>
      <c r="AS106" s="345"/>
      <c r="AT106" s="345"/>
      <c r="AU106" s="345"/>
      <c r="AV106" s="345"/>
      <c r="AW106" s="345"/>
      <c r="AX106" s="345"/>
      <c r="AY106" s="345"/>
      <c r="AZ106" s="345"/>
      <c r="BA106" s="345"/>
      <c r="BB106" s="345"/>
      <c r="BC106" s="345"/>
      <c r="BD106" s="345"/>
      <c r="BE106" s="345"/>
      <c r="BF106" s="345"/>
      <c r="BG106" s="345"/>
      <c r="BH106" s="345"/>
      <c r="BI106" s="345"/>
      <c r="BJ106" s="345"/>
      <c r="BK106" s="345"/>
      <c r="BL106" s="345"/>
      <c r="BM106" s="345"/>
      <c r="BN106" s="345"/>
      <c r="BO106" s="345"/>
      <c r="BP106" s="345"/>
      <c r="BQ106" s="345"/>
      <c r="BR106" s="345"/>
      <c r="BS106" s="345"/>
      <c r="BT106" s="345"/>
      <c r="BU106" s="345"/>
      <c r="BV106" s="345"/>
      <c r="BW106" s="345"/>
      <c r="BX106" s="345"/>
      <c r="BY106" s="345"/>
      <c r="BZ106" s="345"/>
      <c r="CA106" s="345"/>
      <c r="CB106" s="345"/>
      <c r="CC106" s="345"/>
      <c r="CD106" s="345"/>
      <c r="CE106" s="345"/>
      <c r="CF106" s="345"/>
      <c r="CG106" s="345"/>
      <c r="CH106" s="345"/>
      <c r="CI106" s="345"/>
      <c r="CJ106" s="345"/>
      <c r="CK106" s="345"/>
      <c r="CL106" s="345"/>
      <c r="CM106" s="345"/>
      <c r="CN106" s="345"/>
      <c r="CO106" s="345"/>
      <c r="CP106" s="345"/>
      <c r="CQ106" s="345"/>
      <c r="CR106" s="345"/>
      <c r="CS106" s="345"/>
      <c r="CT106" s="345"/>
      <c r="CU106" s="345"/>
      <c r="CV106" s="345"/>
      <c r="CW106" s="345"/>
      <c r="CX106" s="345"/>
    </row>
    <row r="107" spans="1:102" ht="15">
      <c r="A107" s="345" t="s">
        <v>367</v>
      </c>
      <c r="B107" s="345"/>
      <c r="C107" s="345"/>
      <c r="D107" s="345"/>
      <c r="E107" s="345"/>
      <c r="F107" s="345"/>
      <c r="G107" s="345"/>
      <c r="H107" s="345"/>
      <c r="I107" s="349"/>
      <c r="J107" s="349"/>
      <c r="K107" s="345"/>
      <c r="L107" s="345"/>
      <c r="M107" s="345"/>
      <c r="N107" s="345"/>
      <c r="O107" s="345"/>
      <c r="P107" s="345"/>
      <c r="Q107" s="345"/>
      <c r="R107" s="345"/>
      <c r="S107" s="345"/>
      <c r="T107" s="345"/>
      <c r="U107" s="345"/>
      <c r="V107" s="345"/>
      <c r="W107" s="345"/>
      <c r="X107" s="345"/>
      <c r="Y107" s="345"/>
      <c r="Z107" s="345"/>
      <c r="AA107" s="345"/>
      <c r="AB107" s="345"/>
      <c r="AC107" s="345"/>
      <c r="AD107" s="345"/>
      <c r="AE107" s="345"/>
      <c r="AF107" s="345"/>
      <c r="AG107" s="345"/>
      <c r="AH107" s="345"/>
      <c r="AI107" s="345"/>
      <c r="AJ107" s="345"/>
      <c r="AK107" s="345"/>
      <c r="AL107" s="345"/>
      <c r="AM107" s="345"/>
      <c r="AN107" s="345"/>
      <c r="AO107" s="345"/>
      <c r="AP107" s="345"/>
      <c r="AQ107" s="345"/>
      <c r="AR107" s="345"/>
      <c r="AS107" s="345"/>
      <c r="AT107" s="345"/>
      <c r="AU107" s="345"/>
      <c r="AV107" s="345"/>
      <c r="AW107" s="345"/>
      <c r="AX107" s="345"/>
      <c r="AY107" s="345"/>
      <c r="AZ107" s="345"/>
      <c r="BA107" s="345"/>
      <c r="BB107" s="345"/>
      <c r="BC107" s="345"/>
      <c r="BD107" s="345"/>
      <c r="BE107" s="345"/>
      <c r="BF107" s="345"/>
      <c r="BG107" s="345"/>
      <c r="BH107" s="345"/>
      <c r="BI107" s="345"/>
      <c r="BJ107" s="345"/>
      <c r="BK107" s="345"/>
      <c r="BL107" s="345"/>
      <c r="BM107" s="345"/>
      <c r="BN107" s="345"/>
      <c r="BO107" s="345"/>
      <c r="BP107" s="345"/>
      <c r="BQ107" s="345"/>
      <c r="BR107" s="345"/>
      <c r="BS107" s="345"/>
      <c r="BT107" s="345"/>
      <c r="BU107" s="345"/>
      <c r="BV107" s="345"/>
      <c r="BW107" s="345"/>
      <c r="BX107" s="345"/>
      <c r="BY107" s="345"/>
      <c r="BZ107" s="345"/>
      <c r="CA107" s="345"/>
      <c r="CB107" s="345"/>
      <c r="CC107" s="345"/>
      <c r="CD107" s="345"/>
      <c r="CE107" s="345"/>
      <c r="CF107" s="345"/>
      <c r="CG107" s="345"/>
      <c r="CH107" s="345"/>
      <c r="CI107" s="345"/>
      <c r="CJ107" s="345"/>
      <c r="CK107" s="345"/>
      <c r="CL107" s="345"/>
      <c r="CM107" s="345"/>
      <c r="CN107" s="345"/>
      <c r="CO107" s="345"/>
      <c r="CP107" s="345"/>
      <c r="CQ107" s="345"/>
      <c r="CR107" s="345"/>
      <c r="CS107" s="345"/>
      <c r="CT107" s="345"/>
      <c r="CU107" s="345"/>
      <c r="CV107" s="345"/>
      <c r="CW107" s="345"/>
      <c r="CX107" s="345"/>
    </row>
    <row r="108" spans="1:102" ht="15">
      <c r="A108" s="345"/>
      <c r="B108" s="345"/>
      <c r="C108" s="345"/>
      <c r="D108" s="345"/>
      <c r="E108" s="345"/>
      <c r="F108" s="345"/>
      <c r="G108" s="345"/>
      <c r="H108" s="345"/>
      <c r="I108" s="349"/>
      <c r="J108" s="349"/>
      <c r="K108" s="345"/>
      <c r="L108" s="345"/>
      <c r="M108" s="345"/>
      <c r="N108" s="345"/>
      <c r="O108" s="345"/>
      <c r="P108" s="345"/>
      <c r="Q108" s="345"/>
      <c r="R108" s="345"/>
      <c r="S108" s="345"/>
      <c r="T108" s="345"/>
      <c r="U108" s="345"/>
      <c r="V108" s="345"/>
      <c r="W108" s="345"/>
      <c r="X108" s="345"/>
      <c r="Y108" s="345"/>
      <c r="Z108" s="345"/>
      <c r="AA108" s="345"/>
      <c r="AB108" s="345"/>
      <c r="AC108" s="345"/>
      <c r="AD108" s="345"/>
      <c r="AE108" s="345"/>
      <c r="AF108" s="345"/>
      <c r="AG108" s="345"/>
      <c r="AH108" s="345"/>
      <c r="AI108" s="345"/>
      <c r="AJ108" s="345"/>
      <c r="AK108" s="345"/>
      <c r="AL108" s="345"/>
      <c r="AM108" s="345"/>
      <c r="AN108" s="345"/>
      <c r="AO108" s="345"/>
      <c r="AP108" s="345"/>
      <c r="AQ108" s="345"/>
      <c r="AR108" s="345"/>
      <c r="AS108" s="345"/>
      <c r="AT108" s="345"/>
      <c r="AU108" s="345"/>
      <c r="AV108" s="345"/>
      <c r="AW108" s="345"/>
      <c r="AX108" s="345"/>
      <c r="AY108" s="345"/>
      <c r="AZ108" s="345"/>
      <c r="BA108" s="345"/>
      <c r="BB108" s="345"/>
      <c r="BC108" s="345"/>
      <c r="BD108" s="345"/>
      <c r="BE108" s="345"/>
      <c r="BF108" s="345"/>
      <c r="BG108" s="345"/>
      <c r="BH108" s="345"/>
      <c r="BI108" s="345"/>
      <c r="BJ108" s="345"/>
      <c r="BK108" s="345"/>
      <c r="BL108" s="345"/>
      <c r="BM108" s="345"/>
      <c r="BN108" s="345"/>
      <c r="BO108" s="345"/>
      <c r="BP108" s="345"/>
      <c r="BQ108" s="345"/>
      <c r="BR108" s="345"/>
      <c r="BS108" s="345"/>
      <c r="BT108" s="345"/>
      <c r="BU108" s="345"/>
      <c r="BV108" s="345"/>
      <c r="BW108" s="345"/>
      <c r="BX108" s="345"/>
      <c r="BY108" s="345"/>
      <c r="BZ108" s="345"/>
      <c r="CA108" s="345"/>
      <c r="CB108" s="345"/>
      <c r="CC108" s="345"/>
      <c r="CD108" s="345"/>
      <c r="CE108" s="345"/>
      <c r="CF108" s="345"/>
      <c r="CG108" s="345"/>
      <c r="CH108" s="345"/>
      <c r="CI108" s="345"/>
      <c r="CJ108" s="345"/>
      <c r="CK108" s="345"/>
      <c r="CL108" s="345"/>
      <c r="CM108" s="345"/>
      <c r="CN108" s="345"/>
      <c r="CO108" s="345"/>
      <c r="CP108" s="345"/>
      <c r="CQ108" s="345"/>
      <c r="CR108" s="345"/>
      <c r="CS108" s="345"/>
      <c r="CT108" s="345"/>
      <c r="CU108" s="345"/>
      <c r="CV108" s="345"/>
      <c r="CW108" s="345"/>
      <c r="CX108" s="345"/>
    </row>
    <row r="109" spans="1:102" ht="15">
      <c r="A109" s="345" t="s">
        <v>368</v>
      </c>
      <c r="B109" s="345"/>
      <c r="C109" s="345"/>
      <c r="D109" s="345"/>
      <c r="E109" s="345"/>
      <c r="F109" s="345"/>
      <c r="G109" s="345"/>
      <c r="H109" s="345"/>
      <c r="I109" s="345"/>
      <c r="J109" s="345"/>
      <c r="K109" s="345"/>
      <c r="L109" s="345"/>
      <c r="M109" s="345"/>
      <c r="N109" s="345"/>
      <c r="O109" s="345"/>
      <c r="P109" s="345"/>
      <c r="Q109" s="345"/>
      <c r="R109" s="345"/>
      <c r="S109" s="345"/>
      <c r="T109" s="345"/>
      <c r="U109" s="345"/>
      <c r="V109" s="345"/>
      <c r="W109" s="345"/>
      <c r="X109" s="345"/>
      <c r="Y109" s="345"/>
      <c r="Z109" s="345"/>
      <c r="AA109" s="345"/>
      <c r="AB109" s="345"/>
      <c r="AC109" s="345"/>
      <c r="AD109" s="345"/>
      <c r="AE109" s="345"/>
      <c r="AF109" s="345"/>
      <c r="AG109" s="345"/>
      <c r="AH109" s="345"/>
      <c r="AI109" s="345"/>
      <c r="AJ109" s="345"/>
      <c r="AK109" s="345"/>
      <c r="AL109" s="345"/>
      <c r="AM109" s="345"/>
      <c r="AN109" s="345"/>
      <c r="AO109" s="345"/>
      <c r="AP109" s="345"/>
      <c r="AQ109" s="345"/>
      <c r="AR109" s="345"/>
      <c r="AS109" s="345"/>
      <c r="AT109" s="345"/>
      <c r="AU109" s="345"/>
      <c r="AV109" s="345"/>
      <c r="AW109" s="345"/>
      <c r="AX109" s="345"/>
      <c r="AY109" s="345"/>
      <c r="AZ109" s="345"/>
      <c r="BA109" s="345"/>
      <c r="BB109" s="345"/>
      <c r="BC109" s="345"/>
      <c r="BD109" s="345"/>
      <c r="BE109" s="345"/>
      <c r="BF109" s="345"/>
      <c r="BG109" s="345"/>
      <c r="BH109" s="345"/>
      <c r="BI109" s="345"/>
      <c r="BJ109" s="345"/>
      <c r="BK109" s="345"/>
      <c r="BL109" s="345"/>
      <c r="BM109" s="345"/>
      <c r="BN109" s="345"/>
      <c r="BO109" s="345"/>
      <c r="BP109" s="345"/>
      <c r="BQ109" s="345"/>
      <c r="BR109" s="345"/>
      <c r="BS109" s="345"/>
      <c r="BT109" s="345"/>
      <c r="BU109" s="345"/>
      <c r="BV109" s="345"/>
      <c r="BW109" s="345"/>
      <c r="BX109" s="345"/>
      <c r="BY109" s="345"/>
      <c r="BZ109" s="345"/>
      <c r="CA109" s="345"/>
      <c r="CB109" s="345"/>
      <c r="CC109" s="345"/>
      <c r="CD109" s="345"/>
      <c r="CE109" s="345"/>
      <c r="CF109" s="345"/>
      <c r="CG109" s="345"/>
      <c r="CH109" s="345"/>
      <c r="CI109" s="345"/>
      <c r="CJ109" s="345"/>
      <c r="CK109" s="345"/>
      <c r="CL109" s="345"/>
      <c r="CM109" s="345"/>
      <c r="CN109" s="345"/>
      <c r="CO109" s="345"/>
      <c r="CP109" s="345"/>
      <c r="CQ109" s="345"/>
      <c r="CR109" s="345"/>
      <c r="CS109" s="345"/>
      <c r="CT109" s="345"/>
      <c r="CU109" s="345"/>
      <c r="CV109" s="345"/>
      <c r="CW109" s="345"/>
      <c r="CX109" s="345"/>
    </row>
    <row r="110" spans="1:102" ht="15">
      <c r="A110" s="345"/>
      <c r="B110" s="345"/>
      <c r="C110" s="345"/>
      <c r="D110" s="345"/>
      <c r="E110" s="345"/>
      <c r="F110" s="345"/>
      <c r="G110" s="345"/>
      <c r="H110" s="345"/>
      <c r="I110" s="345"/>
      <c r="J110" s="345"/>
      <c r="K110" s="345"/>
      <c r="L110" s="345"/>
      <c r="M110" s="345"/>
      <c r="N110" s="345"/>
      <c r="O110" s="345"/>
      <c r="P110" s="345"/>
      <c r="Q110" s="345"/>
      <c r="R110" s="345"/>
      <c r="S110" s="345"/>
      <c r="T110" s="345"/>
      <c r="U110" s="345"/>
      <c r="V110" s="345"/>
      <c r="W110" s="345"/>
      <c r="X110" s="345"/>
      <c r="Y110" s="345"/>
      <c r="Z110" s="345"/>
      <c r="AA110" s="345"/>
      <c r="AB110" s="345"/>
      <c r="AC110" s="345"/>
      <c r="AD110" s="345"/>
      <c r="AE110" s="345"/>
      <c r="AF110" s="345"/>
      <c r="AG110" s="345"/>
      <c r="AH110" s="345"/>
      <c r="AI110" s="345"/>
      <c r="AJ110" s="345"/>
      <c r="AK110" s="345"/>
      <c r="AL110" s="345"/>
      <c r="AM110" s="345"/>
      <c r="AN110" s="345"/>
      <c r="AO110" s="345"/>
      <c r="AP110" s="345"/>
      <c r="AQ110" s="345"/>
      <c r="AR110" s="345"/>
      <c r="AS110" s="345"/>
      <c r="AT110" s="345"/>
      <c r="AU110" s="345"/>
      <c r="AV110" s="345"/>
      <c r="AW110" s="345"/>
      <c r="AX110" s="345"/>
      <c r="AY110" s="345"/>
      <c r="AZ110" s="345"/>
      <c r="BA110" s="345"/>
      <c r="BB110" s="345"/>
      <c r="BC110" s="345"/>
      <c r="BD110" s="345"/>
      <c r="BE110" s="345"/>
      <c r="BF110" s="345"/>
      <c r="BG110" s="345"/>
      <c r="BH110" s="345"/>
      <c r="BI110" s="345"/>
      <c r="BJ110" s="345"/>
      <c r="BK110" s="345"/>
      <c r="BL110" s="345"/>
      <c r="BM110" s="345"/>
      <c r="BN110" s="345"/>
      <c r="BO110" s="345"/>
      <c r="BP110" s="345"/>
      <c r="BQ110" s="345"/>
      <c r="BR110" s="345"/>
      <c r="BS110" s="345"/>
      <c r="BT110" s="345"/>
      <c r="BU110" s="345"/>
      <c r="BV110" s="345"/>
      <c r="BW110" s="345"/>
      <c r="BX110" s="345"/>
      <c r="BY110" s="345"/>
      <c r="BZ110" s="345"/>
      <c r="CA110" s="345"/>
      <c r="CB110" s="345"/>
      <c r="CC110" s="345"/>
      <c r="CD110" s="345"/>
      <c r="CE110" s="345"/>
      <c r="CF110" s="345"/>
      <c r="CG110" s="345"/>
      <c r="CH110" s="345"/>
      <c r="CI110" s="345"/>
      <c r="CJ110" s="345"/>
      <c r="CK110" s="345"/>
      <c r="CL110" s="345"/>
      <c r="CM110" s="345"/>
      <c r="CN110" s="345"/>
      <c r="CO110" s="345"/>
      <c r="CP110" s="345"/>
      <c r="CQ110" s="345"/>
      <c r="CR110" s="345"/>
      <c r="CS110" s="345"/>
      <c r="CT110" s="345"/>
      <c r="CU110" s="345"/>
      <c r="CV110" s="345"/>
      <c r="CW110" s="345"/>
      <c r="CX110" s="345"/>
    </row>
    <row r="111" spans="1:102" ht="15">
      <c r="A111" s="345" t="s">
        <v>369</v>
      </c>
      <c r="B111" s="345"/>
      <c r="C111" s="345"/>
      <c r="D111" s="345"/>
      <c r="E111" s="345"/>
      <c r="F111" s="345"/>
      <c r="G111" s="345"/>
      <c r="H111" s="345"/>
      <c r="I111" s="345"/>
      <c r="J111" s="345"/>
      <c r="K111" s="345"/>
      <c r="L111" s="345"/>
      <c r="M111" s="345"/>
      <c r="N111" s="345"/>
      <c r="O111" s="345"/>
      <c r="P111" s="345"/>
      <c r="Q111" s="345"/>
      <c r="R111" s="345"/>
      <c r="S111" s="345"/>
      <c r="T111" s="345"/>
      <c r="U111" s="345"/>
      <c r="V111" s="345"/>
      <c r="W111" s="345"/>
      <c r="X111" s="345"/>
      <c r="Y111" s="345"/>
      <c r="Z111" s="345"/>
      <c r="AA111" s="345"/>
      <c r="AB111" s="345"/>
      <c r="AC111" s="345"/>
      <c r="AD111" s="345"/>
      <c r="AE111" s="345"/>
      <c r="AF111" s="345"/>
      <c r="AG111" s="345"/>
      <c r="AH111" s="345"/>
      <c r="AI111" s="345"/>
      <c r="AJ111" s="345"/>
      <c r="AK111" s="345"/>
      <c r="AL111" s="345"/>
      <c r="AM111" s="345"/>
      <c r="AN111" s="345"/>
      <c r="AO111" s="345"/>
      <c r="AP111" s="345"/>
      <c r="AQ111" s="345"/>
      <c r="AR111" s="345"/>
      <c r="AS111" s="345"/>
      <c r="AT111" s="345"/>
      <c r="AU111" s="345"/>
      <c r="AV111" s="345"/>
      <c r="AW111" s="345"/>
      <c r="AX111" s="345"/>
      <c r="AY111" s="345"/>
      <c r="AZ111" s="345"/>
      <c r="BA111" s="345"/>
      <c r="BB111" s="345"/>
      <c r="BC111" s="345"/>
      <c r="BD111" s="345"/>
      <c r="BE111" s="345"/>
      <c r="BF111" s="345"/>
      <c r="BG111" s="345"/>
      <c r="BH111" s="345"/>
      <c r="BI111" s="345"/>
      <c r="BJ111" s="345"/>
      <c r="BK111" s="345"/>
      <c r="BL111" s="345"/>
      <c r="BM111" s="345"/>
      <c r="BN111" s="345"/>
      <c r="BO111" s="345"/>
      <c r="BP111" s="345"/>
      <c r="BQ111" s="345"/>
      <c r="BR111" s="345"/>
      <c r="BS111" s="345"/>
      <c r="BT111" s="345"/>
      <c r="BU111" s="345"/>
      <c r="BV111" s="345"/>
      <c r="BW111" s="345"/>
      <c r="BX111" s="345"/>
      <c r="BY111" s="345"/>
      <c r="BZ111" s="345"/>
      <c r="CA111" s="345"/>
      <c r="CB111" s="345"/>
      <c r="CC111" s="345"/>
      <c r="CD111" s="345"/>
      <c r="CE111" s="345"/>
      <c r="CF111" s="345"/>
      <c r="CG111" s="345"/>
      <c r="CH111" s="345"/>
      <c r="CI111" s="345"/>
      <c r="CJ111" s="345"/>
      <c r="CK111" s="345"/>
      <c r="CL111" s="345"/>
      <c r="CM111" s="345"/>
      <c r="CN111" s="345"/>
      <c r="CO111" s="345"/>
      <c r="CP111" s="345"/>
      <c r="CQ111" s="345"/>
      <c r="CR111" s="345"/>
      <c r="CS111" s="345"/>
      <c r="CT111" s="345"/>
      <c r="CU111" s="345"/>
      <c r="CV111" s="345"/>
      <c r="CW111" s="345"/>
      <c r="CX111" s="345"/>
    </row>
    <row r="112" spans="1:102" ht="15">
      <c r="A112" s="345"/>
      <c r="B112" s="345"/>
      <c r="C112" s="345"/>
      <c r="D112" s="345"/>
      <c r="E112" s="345"/>
      <c r="F112" s="345"/>
      <c r="G112" s="345"/>
      <c r="H112" s="345"/>
      <c r="I112" s="345"/>
      <c r="J112" s="345"/>
      <c r="K112" s="345"/>
      <c r="L112" s="345"/>
      <c r="M112" s="345"/>
      <c r="N112" s="345"/>
      <c r="O112" s="345"/>
      <c r="P112" s="345"/>
      <c r="Q112" s="345"/>
      <c r="R112" s="345"/>
      <c r="S112" s="345"/>
      <c r="T112" s="345"/>
      <c r="U112" s="345"/>
      <c r="V112" s="345"/>
      <c r="W112" s="345"/>
      <c r="X112" s="345"/>
      <c r="Y112" s="345"/>
      <c r="Z112" s="345"/>
      <c r="AA112" s="345"/>
      <c r="AB112" s="345"/>
      <c r="AC112" s="345"/>
      <c r="AD112" s="345"/>
      <c r="AE112" s="345"/>
      <c r="AF112" s="345"/>
      <c r="AG112" s="345"/>
      <c r="AH112" s="345"/>
      <c r="AI112" s="345"/>
      <c r="AJ112" s="345"/>
      <c r="AK112" s="345"/>
      <c r="AL112" s="345"/>
      <c r="AM112" s="345"/>
      <c r="AN112" s="345"/>
      <c r="AO112" s="345"/>
      <c r="AP112" s="345"/>
      <c r="AQ112" s="345"/>
      <c r="AR112" s="345"/>
      <c r="AS112" s="345"/>
      <c r="AT112" s="345"/>
      <c r="AU112" s="345"/>
      <c r="AV112" s="345"/>
      <c r="AW112" s="345"/>
      <c r="AX112" s="345"/>
      <c r="AY112" s="345"/>
      <c r="AZ112" s="345"/>
      <c r="BA112" s="345"/>
      <c r="BB112" s="345"/>
      <c r="BC112" s="345"/>
      <c r="BD112" s="345"/>
      <c r="BE112" s="345"/>
      <c r="BF112" s="345"/>
      <c r="BG112" s="345"/>
      <c r="BH112" s="345"/>
      <c r="BI112" s="345"/>
      <c r="BJ112" s="345"/>
      <c r="BK112" s="345"/>
      <c r="BL112" s="345"/>
      <c r="BM112" s="345"/>
      <c r="BN112" s="345"/>
      <c r="BO112" s="345"/>
      <c r="BP112" s="345"/>
      <c r="BQ112" s="345"/>
      <c r="BR112" s="345"/>
      <c r="BS112" s="345"/>
      <c r="BT112" s="345"/>
      <c r="BU112" s="345"/>
      <c r="BV112" s="345"/>
      <c r="BW112" s="345"/>
      <c r="BX112" s="345"/>
      <c r="BY112" s="345"/>
      <c r="BZ112" s="345"/>
      <c r="CA112" s="345"/>
      <c r="CB112" s="345"/>
      <c r="CC112" s="345"/>
      <c r="CD112" s="345"/>
      <c r="CE112" s="345"/>
      <c r="CF112" s="345"/>
      <c r="CG112" s="345"/>
      <c r="CH112" s="345"/>
      <c r="CI112" s="345"/>
      <c r="CJ112" s="345"/>
      <c r="CK112" s="345"/>
      <c r="CL112" s="345"/>
      <c r="CM112" s="345"/>
      <c r="CN112" s="345"/>
      <c r="CO112" s="345"/>
      <c r="CP112" s="345"/>
      <c r="CQ112" s="345"/>
      <c r="CR112" s="345"/>
      <c r="CS112" s="345"/>
      <c r="CT112" s="345"/>
      <c r="CU112" s="345"/>
      <c r="CV112" s="345"/>
      <c r="CW112" s="345"/>
      <c r="CX112" s="345"/>
    </row>
    <row r="113" spans="1:102" ht="15">
      <c r="A113" s="345" t="s">
        <v>370</v>
      </c>
      <c r="B113" s="345"/>
      <c r="C113" s="345"/>
      <c r="D113" s="345"/>
      <c r="E113" s="345"/>
      <c r="F113" s="345"/>
      <c r="G113" s="345"/>
      <c r="H113" s="345"/>
      <c r="I113" s="345"/>
      <c r="J113" s="345"/>
      <c r="K113" s="345"/>
      <c r="L113" s="345"/>
      <c r="M113" s="345"/>
      <c r="N113" s="345"/>
      <c r="O113" s="345"/>
      <c r="P113" s="345"/>
      <c r="Q113" s="345"/>
      <c r="R113" s="345"/>
      <c r="S113" s="345"/>
      <c r="T113" s="345"/>
      <c r="U113" s="345"/>
      <c r="V113" s="345"/>
      <c r="W113" s="345"/>
      <c r="X113" s="345"/>
      <c r="Y113" s="345"/>
      <c r="Z113" s="345"/>
      <c r="AA113" s="345"/>
      <c r="AB113" s="345"/>
      <c r="AC113" s="345"/>
      <c r="AD113" s="345"/>
      <c r="AE113" s="345"/>
      <c r="AF113" s="345"/>
      <c r="AG113" s="345"/>
      <c r="AH113" s="345"/>
      <c r="AI113" s="345"/>
      <c r="AJ113" s="345"/>
      <c r="AK113" s="345"/>
      <c r="AL113" s="345"/>
      <c r="AM113" s="345"/>
      <c r="AN113" s="345"/>
      <c r="AO113" s="345"/>
      <c r="AP113" s="345"/>
      <c r="AQ113" s="345"/>
      <c r="AR113" s="345"/>
      <c r="AS113" s="345"/>
      <c r="AT113" s="345"/>
      <c r="AU113" s="345"/>
      <c r="AV113" s="345"/>
      <c r="AW113" s="345"/>
      <c r="AX113" s="345"/>
      <c r="AY113" s="345"/>
      <c r="AZ113" s="345"/>
      <c r="BA113" s="345"/>
      <c r="BB113" s="345"/>
      <c r="BC113" s="345"/>
      <c r="BD113" s="345"/>
      <c r="BE113" s="345"/>
      <c r="BF113" s="345"/>
      <c r="BG113" s="345"/>
      <c r="BH113" s="345"/>
      <c r="BI113" s="345"/>
      <c r="BJ113" s="345"/>
      <c r="BK113" s="345"/>
      <c r="BL113" s="345"/>
      <c r="BM113" s="345"/>
      <c r="BN113" s="345"/>
      <c r="BO113" s="345"/>
      <c r="BP113" s="345"/>
      <c r="BQ113" s="345"/>
      <c r="BR113" s="345"/>
      <c r="BS113" s="345"/>
      <c r="BT113" s="345"/>
      <c r="BU113" s="345"/>
      <c r="BV113" s="345"/>
      <c r="BW113" s="345"/>
      <c r="BX113" s="345"/>
      <c r="BY113" s="345"/>
      <c r="BZ113" s="345"/>
      <c r="CA113" s="345"/>
      <c r="CB113" s="345"/>
      <c r="CC113" s="345"/>
      <c r="CD113" s="345"/>
      <c r="CE113" s="345"/>
      <c r="CF113" s="345"/>
      <c r="CG113" s="345"/>
      <c r="CH113" s="345"/>
      <c r="CI113" s="345"/>
      <c r="CJ113" s="345"/>
      <c r="CK113" s="345"/>
      <c r="CL113" s="345"/>
      <c r="CM113" s="345"/>
      <c r="CN113" s="345"/>
      <c r="CO113" s="345"/>
      <c r="CP113" s="345"/>
      <c r="CQ113" s="345"/>
      <c r="CR113" s="345"/>
      <c r="CS113" s="345"/>
      <c r="CT113" s="345"/>
      <c r="CU113" s="345"/>
      <c r="CV113" s="345"/>
      <c r="CW113" s="345"/>
      <c r="CX113" s="345"/>
    </row>
    <row r="114" spans="1:102" ht="15">
      <c r="A114" s="345"/>
      <c r="B114" s="345"/>
      <c r="C114" s="345"/>
      <c r="D114" s="345"/>
      <c r="E114" s="345"/>
      <c r="F114" s="345"/>
      <c r="G114" s="345"/>
      <c r="H114" s="345"/>
      <c r="I114" s="345"/>
      <c r="J114" s="345"/>
      <c r="K114" s="345"/>
      <c r="L114" s="345"/>
      <c r="M114" s="345"/>
      <c r="N114" s="345"/>
      <c r="O114" s="345"/>
      <c r="P114" s="345"/>
      <c r="Q114" s="345"/>
      <c r="R114" s="345"/>
      <c r="S114" s="345"/>
      <c r="T114" s="345"/>
      <c r="U114" s="345"/>
      <c r="V114" s="345"/>
      <c r="W114" s="345"/>
      <c r="X114" s="345"/>
      <c r="Y114" s="345"/>
      <c r="Z114" s="345"/>
      <c r="AA114" s="345"/>
      <c r="AB114" s="345"/>
      <c r="AC114" s="345"/>
      <c r="AD114" s="345"/>
      <c r="AE114" s="345"/>
      <c r="AF114" s="345"/>
      <c r="AG114" s="345"/>
      <c r="AH114" s="345"/>
      <c r="AI114" s="345"/>
      <c r="AJ114" s="345"/>
      <c r="AK114" s="345"/>
      <c r="AL114" s="345"/>
      <c r="AM114" s="345"/>
      <c r="AN114" s="345"/>
      <c r="AO114" s="345"/>
      <c r="AP114" s="345"/>
      <c r="AQ114" s="345"/>
      <c r="AR114" s="345"/>
      <c r="AS114" s="345"/>
      <c r="AT114" s="345"/>
      <c r="AU114" s="345"/>
      <c r="AV114" s="345"/>
      <c r="AW114" s="345"/>
      <c r="AX114" s="345"/>
      <c r="AY114" s="345"/>
      <c r="AZ114" s="345"/>
      <c r="BA114" s="345"/>
      <c r="BB114" s="345"/>
      <c r="BC114" s="345"/>
      <c r="BD114" s="345"/>
      <c r="BE114" s="345"/>
      <c r="BF114" s="345"/>
      <c r="BG114" s="345"/>
      <c r="BH114" s="345"/>
      <c r="BI114" s="345"/>
      <c r="BJ114" s="345"/>
      <c r="BK114" s="345"/>
      <c r="BL114" s="345"/>
      <c r="BM114" s="345"/>
      <c r="BN114" s="345"/>
      <c r="BO114" s="345"/>
      <c r="BP114" s="345"/>
      <c r="BQ114" s="345"/>
      <c r="BR114" s="345"/>
      <c r="BS114" s="345"/>
      <c r="BT114" s="345"/>
      <c r="BU114" s="345"/>
      <c r="BV114" s="345"/>
      <c r="BW114" s="345"/>
      <c r="BX114" s="345"/>
      <c r="BY114" s="345"/>
      <c r="BZ114" s="345"/>
      <c r="CA114" s="345"/>
      <c r="CB114" s="345"/>
      <c r="CC114" s="345"/>
      <c r="CD114" s="345"/>
      <c r="CE114" s="345"/>
      <c r="CF114" s="345"/>
      <c r="CG114" s="345"/>
      <c r="CH114" s="345"/>
      <c r="CI114" s="345"/>
      <c r="CJ114" s="345"/>
      <c r="CK114" s="345"/>
      <c r="CL114" s="345"/>
      <c r="CM114" s="345"/>
      <c r="CN114" s="345"/>
      <c r="CO114" s="345"/>
      <c r="CP114" s="345"/>
      <c r="CQ114" s="345"/>
      <c r="CR114" s="345"/>
      <c r="CS114" s="345"/>
      <c r="CT114" s="345"/>
      <c r="CU114" s="345"/>
      <c r="CV114" s="345"/>
      <c r="CW114" s="345"/>
      <c r="CX114" s="345"/>
    </row>
    <row r="115" spans="1:102" ht="15">
      <c r="A115" s="480" t="s">
        <v>371</v>
      </c>
      <c r="B115" s="345"/>
      <c r="C115" s="345"/>
      <c r="D115" s="345"/>
      <c r="E115" s="345"/>
      <c r="F115" s="345"/>
      <c r="G115" s="345"/>
      <c r="H115" s="345"/>
      <c r="I115" s="345"/>
      <c r="J115" s="345"/>
      <c r="K115" s="345"/>
      <c r="L115" s="345"/>
      <c r="M115" s="345"/>
      <c r="N115" s="345"/>
      <c r="O115" s="345"/>
      <c r="P115" s="345"/>
      <c r="Q115" s="345"/>
      <c r="R115" s="345"/>
      <c r="S115" s="345"/>
      <c r="T115" s="345"/>
      <c r="U115" s="345"/>
      <c r="V115" s="345"/>
      <c r="W115" s="345"/>
      <c r="X115" s="345"/>
      <c r="Y115" s="345"/>
      <c r="Z115" s="345"/>
      <c r="AA115" s="345"/>
      <c r="AB115" s="345"/>
      <c r="AC115" s="345"/>
      <c r="AD115" s="345"/>
      <c r="AE115" s="345"/>
      <c r="AF115" s="345"/>
      <c r="AG115" s="345"/>
      <c r="AH115" s="345"/>
      <c r="AI115" s="345"/>
      <c r="AJ115" s="345"/>
      <c r="AK115" s="345"/>
      <c r="AL115" s="345"/>
      <c r="AM115" s="345"/>
      <c r="AN115" s="345"/>
      <c r="AO115" s="345"/>
      <c r="AP115" s="345"/>
      <c r="AQ115" s="345"/>
      <c r="AR115" s="345"/>
      <c r="AS115" s="345"/>
      <c r="AT115" s="345"/>
      <c r="AU115" s="345"/>
      <c r="AV115" s="345"/>
      <c r="AW115" s="345"/>
      <c r="AX115" s="345"/>
      <c r="AY115" s="345"/>
      <c r="AZ115" s="345"/>
      <c r="BA115" s="345"/>
      <c r="BB115" s="345"/>
      <c r="BC115" s="345"/>
      <c r="BD115" s="345"/>
      <c r="BE115" s="345"/>
      <c r="BF115" s="345"/>
      <c r="BG115" s="345"/>
      <c r="BH115" s="345"/>
      <c r="BI115" s="345"/>
      <c r="BJ115" s="345"/>
      <c r="BK115" s="345"/>
      <c r="BL115" s="345"/>
      <c r="BM115" s="345"/>
      <c r="BN115" s="345"/>
      <c r="BO115" s="345"/>
      <c r="BP115" s="345"/>
      <c r="BQ115" s="345"/>
      <c r="BR115" s="345"/>
      <c r="BS115" s="345"/>
      <c r="BT115" s="345"/>
      <c r="BU115" s="345"/>
      <c r="BV115" s="345"/>
      <c r="BW115" s="345"/>
      <c r="BX115" s="345"/>
      <c r="BY115" s="345"/>
      <c r="BZ115" s="345"/>
      <c r="CA115" s="345"/>
      <c r="CB115" s="345"/>
      <c r="CC115" s="345"/>
      <c r="CD115" s="345"/>
      <c r="CE115" s="345"/>
      <c r="CF115" s="345"/>
      <c r="CG115" s="345"/>
      <c r="CH115" s="345"/>
      <c r="CI115" s="345"/>
      <c r="CJ115" s="345"/>
      <c r="CK115" s="345"/>
      <c r="CL115" s="345"/>
      <c r="CM115" s="345"/>
      <c r="CN115" s="345"/>
      <c r="CO115" s="345"/>
      <c r="CP115" s="345"/>
      <c r="CQ115" s="345"/>
      <c r="CR115" s="345"/>
      <c r="CS115" s="345"/>
      <c r="CT115" s="345"/>
      <c r="CU115" s="345"/>
      <c r="CV115" s="345"/>
      <c r="CW115" s="345"/>
      <c r="CX115" s="345"/>
    </row>
    <row r="116" spans="1:102" ht="15">
      <c r="A116" s="345" t="s">
        <v>372</v>
      </c>
      <c r="B116" s="345"/>
      <c r="C116" s="345"/>
      <c r="D116" s="345"/>
      <c r="E116" s="345"/>
      <c r="F116" s="345"/>
      <c r="G116" s="345"/>
      <c r="H116" s="345"/>
      <c r="I116" s="345"/>
      <c r="J116" s="345"/>
      <c r="K116" s="345"/>
      <c r="L116" s="345"/>
      <c r="M116" s="345"/>
      <c r="N116" s="345"/>
      <c r="O116" s="345"/>
      <c r="P116" s="345"/>
      <c r="Q116" s="345"/>
      <c r="R116" s="345"/>
      <c r="S116" s="345"/>
      <c r="T116" s="345"/>
      <c r="U116" s="345"/>
      <c r="V116" s="345"/>
      <c r="W116" s="345"/>
      <c r="X116" s="345"/>
      <c r="Y116" s="345"/>
      <c r="Z116" s="345"/>
      <c r="AA116" s="345"/>
      <c r="AB116" s="345"/>
      <c r="AC116" s="345"/>
      <c r="AD116" s="345"/>
      <c r="AE116" s="345"/>
      <c r="AF116" s="345"/>
      <c r="AG116" s="345"/>
      <c r="AH116" s="345"/>
      <c r="AI116" s="345"/>
      <c r="AJ116" s="345"/>
      <c r="AK116" s="345"/>
      <c r="AL116" s="345"/>
      <c r="AM116" s="345"/>
      <c r="AN116" s="345"/>
      <c r="AO116" s="345"/>
      <c r="AP116" s="345"/>
      <c r="AQ116" s="345"/>
      <c r="AR116" s="345"/>
      <c r="AS116" s="345"/>
      <c r="AT116" s="345"/>
      <c r="AU116" s="345"/>
      <c r="AV116" s="345"/>
      <c r="AW116" s="345"/>
      <c r="AX116" s="345"/>
      <c r="AY116" s="345"/>
      <c r="AZ116" s="345"/>
      <c r="BA116" s="345"/>
      <c r="BB116" s="345"/>
      <c r="BC116" s="345"/>
      <c r="BD116" s="345"/>
      <c r="BE116" s="345"/>
      <c r="BF116" s="345"/>
      <c r="BG116" s="345"/>
      <c r="BH116" s="345"/>
      <c r="BI116" s="345"/>
      <c r="BJ116" s="345"/>
      <c r="BK116" s="345"/>
      <c r="BL116" s="345"/>
      <c r="BM116" s="345"/>
      <c r="BN116" s="345"/>
      <c r="BO116" s="345"/>
      <c r="BP116" s="345"/>
      <c r="BQ116" s="345"/>
      <c r="BR116" s="345"/>
      <c r="BS116" s="345"/>
      <c r="BT116" s="345"/>
      <c r="BU116" s="345"/>
      <c r="BV116" s="345"/>
      <c r="BW116" s="345"/>
      <c r="BX116" s="345"/>
      <c r="BY116" s="345"/>
      <c r="BZ116" s="345"/>
      <c r="CA116" s="345"/>
      <c r="CB116" s="345"/>
      <c r="CC116" s="345"/>
      <c r="CD116" s="345"/>
      <c r="CE116" s="345"/>
      <c r="CF116" s="345"/>
      <c r="CG116" s="345"/>
      <c r="CH116" s="345"/>
      <c r="CI116" s="345"/>
      <c r="CJ116" s="345"/>
      <c r="CK116" s="345"/>
      <c r="CL116" s="345"/>
      <c r="CM116" s="345"/>
      <c r="CN116" s="345"/>
      <c r="CO116" s="345"/>
      <c r="CP116" s="345"/>
      <c r="CQ116" s="345"/>
      <c r="CR116" s="345"/>
      <c r="CS116" s="345"/>
      <c r="CT116" s="345"/>
      <c r="CU116" s="345"/>
      <c r="CV116" s="345"/>
      <c r="CW116" s="345"/>
      <c r="CX116" s="345"/>
    </row>
    <row r="117" spans="1:102" ht="15">
      <c r="A117" s="345"/>
      <c r="B117" s="345"/>
      <c r="C117" s="345"/>
      <c r="D117" s="345"/>
      <c r="E117" s="345"/>
      <c r="F117" s="345"/>
      <c r="G117" s="345"/>
      <c r="H117" s="345"/>
      <c r="I117" s="345"/>
      <c r="J117" s="345"/>
      <c r="K117" s="345"/>
      <c r="L117" s="345"/>
      <c r="M117" s="345"/>
      <c r="N117" s="345"/>
      <c r="O117" s="345"/>
      <c r="P117" s="345"/>
      <c r="Q117" s="345"/>
      <c r="R117" s="345"/>
      <c r="S117" s="345"/>
      <c r="T117" s="345"/>
      <c r="U117" s="345"/>
      <c r="V117" s="345"/>
      <c r="W117" s="345"/>
      <c r="X117" s="345"/>
      <c r="Y117" s="345"/>
      <c r="Z117" s="345"/>
      <c r="AA117" s="345"/>
      <c r="AB117" s="345"/>
      <c r="AC117" s="345"/>
      <c r="AD117" s="345"/>
      <c r="AE117" s="345"/>
      <c r="AF117" s="345"/>
      <c r="AG117" s="345"/>
      <c r="AH117" s="345"/>
      <c r="AI117" s="345"/>
      <c r="AJ117" s="345"/>
      <c r="AK117" s="345"/>
      <c r="AL117" s="345"/>
      <c r="AM117" s="345"/>
      <c r="AN117" s="345"/>
      <c r="AO117" s="345"/>
      <c r="AP117" s="345"/>
      <c r="AQ117" s="345"/>
      <c r="AR117" s="345"/>
      <c r="AS117" s="345"/>
      <c r="AT117" s="345"/>
      <c r="AU117" s="345"/>
      <c r="AV117" s="345"/>
      <c r="AW117" s="345"/>
      <c r="AX117" s="345"/>
      <c r="AY117" s="345"/>
      <c r="AZ117" s="345"/>
      <c r="BA117" s="345"/>
      <c r="BB117" s="345"/>
      <c r="BC117" s="345"/>
      <c r="BD117" s="345"/>
      <c r="BE117" s="345"/>
      <c r="BF117" s="345"/>
      <c r="BG117" s="345"/>
      <c r="BH117" s="345"/>
      <c r="BI117" s="345"/>
      <c r="BJ117" s="345"/>
      <c r="BK117" s="345"/>
      <c r="BL117" s="345"/>
      <c r="BM117" s="345"/>
      <c r="BN117" s="345"/>
      <c r="BO117" s="345"/>
      <c r="BP117" s="345"/>
      <c r="BQ117" s="345"/>
      <c r="BR117" s="345"/>
      <c r="BS117" s="345"/>
      <c r="BT117" s="345"/>
      <c r="BU117" s="345"/>
      <c r="BV117" s="345"/>
      <c r="BW117" s="345"/>
      <c r="BX117" s="345"/>
      <c r="BY117" s="345"/>
      <c r="BZ117" s="345"/>
      <c r="CA117" s="345"/>
      <c r="CB117" s="345"/>
      <c r="CC117" s="345"/>
      <c r="CD117" s="345"/>
      <c r="CE117" s="345"/>
      <c r="CF117" s="345"/>
      <c r="CG117" s="345"/>
      <c r="CH117" s="345"/>
      <c r="CI117" s="345"/>
      <c r="CJ117" s="345"/>
      <c r="CK117" s="345"/>
      <c r="CL117" s="345"/>
      <c r="CM117" s="345"/>
      <c r="CN117" s="345"/>
      <c r="CO117" s="345"/>
      <c r="CP117" s="345"/>
      <c r="CQ117" s="345"/>
      <c r="CR117" s="345"/>
      <c r="CS117" s="345"/>
      <c r="CT117" s="345"/>
      <c r="CU117" s="345"/>
      <c r="CV117" s="345"/>
      <c r="CW117" s="345"/>
      <c r="CX117" s="345"/>
    </row>
    <row r="118" spans="1:102" ht="15">
      <c r="A118" s="480" t="s">
        <v>363</v>
      </c>
      <c r="B118" s="345"/>
      <c r="C118" s="345"/>
      <c r="D118" s="345"/>
      <c r="E118" s="345"/>
      <c r="F118" s="345"/>
      <c r="G118" s="345"/>
      <c r="H118" s="345"/>
      <c r="I118" s="345"/>
      <c r="J118" s="345"/>
      <c r="K118" s="345"/>
      <c r="L118" s="345"/>
      <c r="M118" s="345"/>
      <c r="N118" s="345"/>
      <c r="O118" s="345"/>
      <c r="P118" s="345"/>
      <c r="Q118" s="345"/>
      <c r="R118" s="345"/>
      <c r="S118" s="345"/>
      <c r="T118" s="345"/>
      <c r="U118" s="345"/>
      <c r="V118" s="345"/>
      <c r="W118" s="345"/>
      <c r="X118" s="345"/>
      <c r="Y118" s="345"/>
      <c r="Z118" s="345"/>
      <c r="AA118" s="345"/>
      <c r="AB118" s="345"/>
      <c r="AC118" s="345"/>
      <c r="AD118" s="345"/>
      <c r="AE118" s="345"/>
      <c r="AF118" s="345"/>
      <c r="AG118" s="345"/>
      <c r="AH118" s="345"/>
      <c r="AI118" s="345"/>
      <c r="AJ118" s="345"/>
      <c r="AK118" s="345"/>
      <c r="AL118" s="345"/>
      <c r="AM118" s="345"/>
      <c r="AN118" s="345"/>
      <c r="AO118" s="345"/>
      <c r="AP118" s="345"/>
      <c r="AQ118" s="345"/>
      <c r="AR118" s="345"/>
      <c r="AS118" s="345"/>
      <c r="AT118" s="345"/>
      <c r="AU118" s="345"/>
      <c r="AV118" s="345"/>
      <c r="AW118" s="345"/>
      <c r="AX118" s="345"/>
      <c r="AY118" s="345"/>
      <c r="AZ118" s="345"/>
      <c r="BA118" s="345"/>
      <c r="BB118" s="345"/>
      <c r="BC118" s="345"/>
      <c r="BD118" s="345"/>
      <c r="BE118" s="345"/>
      <c r="BF118" s="345"/>
      <c r="BG118" s="345"/>
      <c r="BH118" s="345"/>
      <c r="BI118" s="345"/>
      <c r="BJ118" s="345"/>
      <c r="BK118" s="345"/>
      <c r="BL118" s="345"/>
      <c r="BM118" s="345"/>
      <c r="BN118" s="345"/>
      <c r="BO118" s="345"/>
      <c r="BP118" s="345"/>
      <c r="BQ118" s="345"/>
      <c r="BR118" s="345"/>
      <c r="BS118" s="345"/>
      <c r="BT118" s="345"/>
      <c r="BU118" s="345"/>
      <c r="BV118" s="345"/>
      <c r="BW118" s="345"/>
      <c r="BX118" s="345"/>
      <c r="BY118" s="345"/>
      <c r="BZ118" s="345"/>
      <c r="CA118" s="345"/>
      <c r="CB118" s="345"/>
      <c r="CC118" s="345"/>
      <c r="CD118" s="345"/>
      <c r="CE118" s="345"/>
      <c r="CF118" s="345"/>
      <c r="CG118" s="345"/>
      <c r="CH118" s="345"/>
      <c r="CI118" s="345"/>
      <c r="CJ118" s="345"/>
      <c r="CK118" s="345"/>
      <c r="CL118" s="345"/>
      <c r="CM118" s="345"/>
      <c r="CN118" s="345"/>
      <c r="CO118" s="345"/>
      <c r="CP118" s="345"/>
      <c r="CQ118" s="345"/>
      <c r="CR118" s="345"/>
      <c r="CS118" s="345"/>
      <c r="CT118" s="345"/>
      <c r="CU118" s="345"/>
      <c r="CV118" s="345"/>
      <c r="CW118" s="345"/>
      <c r="CX118" s="345"/>
    </row>
    <row r="119" spans="1:102" ht="15">
      <c r="A119" s="336" t="s">
        <v>373</v>
      </c>
      <c r="B119" s="345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  <c r="N119" s="345"/>
      <c r="O119" s="345"/>
      <c r="P119" s="345"/>
      <c r="Q119" s="345"/>
      <c r="R119" s="345"/>
      <c r="S119" s="345"/>
      <c r="T119" s="345"/>
      <c r="U119" s="345"/>
      <c r="V119" s="345"/>
      <c r="W119" s="345"/>
      <c r="X119" s="345"/>
      <c r="Y119" s="345"/>
      <c r="Z119" s="345"/>
      <c r="AA119" s="345"/>
      <c r="AB119" s="345"/>
      <c r="AC119" s="345"/>
      <c r="AD119" s="345"/>
      <c r="AE119" s="345"/>
      <c r="AF119" s="345"/>
      <c r="AG119" s="345"/>
      <c r="AH119" s="345"/>
      <c r="AI119" s="345"/>
      <c r="AJ119" s="345"/>
      <c r="AK119" s="345"/>
      <c r="AL119" s="345"/>
      <c r="AM119" s="345"/>
      <c r="AN119" s="345"/>
      <c r="AO119" s="345"/>
      <c r="AP119" s="345"/>
      <c r="AQ119" s="345"/>
      <c r="AR119" s="345"/>
      <c r="AS119" s="345"/>
      <c r="AT119" s="345"/>
      <c r="AU119" s="345"/>
      <c r="AV119" s="345"/>
      <c r="AW119" s="345"/>
      <c r="AX119" s="345"/>
      <c r="AY119" s="345"/>
      <c r="AZ119" s="345"/>
      <c r="BA119" s="345"/>
      <c r="BB119" s="345"/>
      <c r="BC119" s="345"/>
      <c r="BD119" s="345"/>
      <c r="BE119" s="345"/>
      <c r="BF119" s="345"/>
      <c r="BG119" s="345"/>
      <c r="BH119" s="345"/>
      <c r="BI119" s="345"/>
      <c r="BJ119" s="345"/>
      <c r="BK119" s="345"/>
      <c r="BL119" s="345"/>
      <c r="BM119" s="345"/>
      <c r="BN119" s="345"/>
      <c r="BO119" s="345"/>
      <c r="BP119" s="345"/>
      <c r="BQ119" s="345"/>
      <c r="BR119" s="345"/>
      <c r="BS119" s="345"/>
      <c r="BT119" s="345"/>
      <c r="BU119" s="345"/>
      <c r="BV119" s="345"/>
      <c r="BW119" s="345"/>
      <c r="BX119" s="345"/>
      <c r="BY119" s="345"/>
      <c r="BZ119" s="345"/>
      <c r="CA119" s="345"/>
      <c r="CB119" s="345"/>
      <c r="CC119" s="345"/>
      <c r="CD119" s="345"/>
      <c r="CE119" s="345"/>
      <c r="CF119" s="345"/>
      <c r="CG119" s="345"/>
      <c r="CH119" s="345"/>
      <c r="CI119" s="345"/>
      <c r="CJ119" s="345"/>
      <c r="CK119" s="345"/>
      <c r="CL119" s="345"/>
      <c r="CM119" s="345"/>
      <c r="CN119" s="345"/>
      <c r="CO119" s="345"/>
      <c r="CP119" s="345"/>
      <c r="CQ119" s="345"/>
      <c r="CR119" s="345"/>
      <c r="CS119" s="345"/>
      <c r="CT119" s="345"/>
      <c r="CU119" s="345"/>
      <c r="CV119" s="345"/>
      <c r="CW119" s="345"/>
      <c r="CX119" s="345"/>
    </row>
    <row r="120" spans="1:102" ht="15">
      <c r="A120" s="336"/>
      <c r="B120" s="345"/>
      <c r="C120" s="345"/>
      <c r="D120" s="345"/>
      <c r="E120" s="345"/>
      <c r="F120" s="345"/>
      <c r="G120" s="345"/>
      <c r="H120" s="345"/>
      <c r="I120" s="345"/>
      <c r="J120" s="345"/>
      <c r="K120" s="345"/>
      <c r="L120" s="345"/>
      <c r="M120" s="345"/>
      <c r="N120" s="345"/>
      <c r="O120" s="345"/>
      <c r="P120" s="345"/>
      <c r="Q120" s="345"/>
      <c r="R120" s="345"/>
      <c r="S120" s="345"/>
      <c r="T120" s="345"/>
      <c r="U120" s="345"/>
      <c r="V120" s="345"/>
      <c r="W120" s="345"/>
      <c r="X120" s="345"/>
      <c r="Y120" s="345"/>
      <c r="Z120" s="345"/>
      <c r="AA120" s="345"/>
      <c r="AB120" s="345"/>
      <c r="AC120" s="345"/>
      <c r="AD120" s="345"/>
      <c r="AE120" s="345"/>
      <c r="AF120" s="345"/>
      <c r="AG120" s="345"/>
      <c r="AH120" s="345"/>
      <c r="AI120" s="345"/>
      <c r="AJ120" s="345"/>
      <c r="AK120" s="345"/>
      <c r="AL120" s="345"/>
      <c r="AM120" s="345"/>
      <c r="AN120" s="345"/>
      <c r="AO120" s="345"/>
      <c r="AP120" s="345"/>
      <c r="AQ120" s="345"/>
      <c r="AR120" s="345"/>
      <c r="AS120" s="345"/>
      <c r="AT120" s="345"/>
      <c r="AU120" s="345"/>
      <c r="AV120" s="345"/>
      <c r="AW120" s="345"/>
      <c r="AX120" s="345"/>
      <c r="AY120" s="345"/>
      <c r="AZ120" s="345"/>
      <c r="BA120" s="345"/>
      <c r="BB120" s="345"/>
      <c r="BC120" s="345"/>
      <c r="BD120" s="345"/>
      <c r="BE120" s="345"/>
      <c r="BF120" s="345"/>
      <c r="BG120" s="345"/>
      <c r="BH120" s="345"/>
      <c r="BI120" s="345"/>
      <c r="BJ120" s="345"/>
      <c r="BK120" s="345"/>
      <c r="BL120" s="345"/>
      <c r="BM120" s="345"/>
      <c r="BN120" s="345"/>
      <c r="BO120" s="345"/>
      <c r="BP120" s="345"/>
      <c r="BQ120" s="345"/>
      <c r="BR120" s="345"/>
      <c r="BS120" s="345"/>
      <c r="BT120" s="345"/>
      <c r="BU120" s="345"/>
      <c r="BV120" s="345"/>
      <c r="BW120" s="345"/>
      <c r="BX120" s="345"/>
      <c r="BY120" s="345"/>
      <c r="BZ120" s="345"/>
      <c r="CA120" s="345"/>
      <c r="CB120" s="345"/>
      <c r="CC120" s="345"/>
      <c r="CD120" s="345"/>
      <c r="CE120" s="345"/>
      <c r="CF120" s="345"/>
      <c r="CG120" s="345"/>
      <c r="CH120" s="345"/>
      <c r="CI120" s="345"/>
      <c r="CJ120" s="345"/>
      <c r="CK120" s="345"/>
      <c r="CL120" s="345"/>
      <c r="CM120" s="345"/>
      <c r="CN120" s="345"/>
      <c r="CO120" s="345"/>
      <c r="CP120" s="345"/>
      <c r="CQ120" s="345"/>
      <c r="CR120" s="345"/>
      <c r="CS120" s="345"/>
      <c r="CT120" s="345"/>
      <c r="CU120" s="345"/>
      <c r="CV120" s="345"/>
      <c r="CW120" s="345"/>
      <c r="CX120" s="345"/>
    </row>
    <row r="121" spans="1:102" ht="15">
      <c r="A121" s="345" t="s">
        <v>408</v>
      </c>
      <c r="B121" s="345"/>
      <c r="C121" s="345"/>
      <c r="D121" s="345"/>
      <c r="E121" s="345"/>
      <c r="F121" s="345"/>
      <c r="G121" s="345"/>
      <c r="H121" s="345"/>
      <c r="I121" s="345"/>
      <c r="J121" s="345"/>
      <c r="K121" s="345"/>
      <c r="L121" s="345"/>
      <c r="M121" s="345"/>
      <c r="N121" s="345"/>
      <c r="O121" s="345"/>
      <c r="P121" s="345"/>
      <c r="Q121" s="345"/>
      <c r="R121" s="345"/>
      <c r="S121" s="345"/>
      <c r="T121" s="345"/>
      <c r="U121" s="345"/>
      <c r="V121" s="345"/>
      <c r="W121" s="345"/>
      <c r="X121" s="345"/>
      <c r="Y121" s="345"/>
      <c r="Z121" s="345"/>
      <c r="AA121" s="345"/>
      <c r="AB121" s="345"/>
      <c r="AC121" s="345"/>
      <c r="AD121" s="345"/>
      <c r="AE121" s="345"/>
      <c r="AF121" s="345"/>
      <c r="AG121" s="345"/>
      <c r="AH121" s="345"/>
      <c r="AI121" s="345"/>
      <c r="AJ121" s="345"/>
      <c r="AK121" s="345"/>
      <c r="AL121" s="345"/>
      <c r="AM121" s="345"/>
      <c r="AN121" s="345"/>
      <c r="AO121" s="345"/>
      <c r="AP121" s="345"/>
      <c r="AQ121" s="345"/>
      <c r="AR121" s="345"/>
      <c r="AS121" s="345"/>
      <c r="AT121" s="345"/>
      <c r="AU121" s="345"/>
      <c r="AV121" s="345"/>
      <c r="AW121" s="345"/>
      <c r="AX121" s="345"/>
      <c r="AY121" s="345"/>
      <c r="AZ121" s="345"/>
      <c r="BA121" s="345"/>
      <c r="BB121" s="345"/>
      <c r="BC121" s="345"/>
      <c r="BD121" s="345"/>
      <c r="BE121" s="345"/>
      <c r="BF121" s="345"/>
      <c r="BG121" s="345"/>
      <c r="BH121" s="345"/>
      <c r="BI121" s="345"/>
      <c r="BJ121" s="345"/>
      <c r="BK121" s="345"/>
      <c r="BL121" s="345"/>
      <c r="BM121" s="345"/>
      <c r="BN121" s="345"/>
      <c r="BO121" s="345"/>
      <c r="BP121" s="345"/>
      <c r="BQ121" s="345"/>
      <c r="BR121" s="345"/>
      <c r="BS121" s="345"/>
      <c r="BT121" s="345"/>
      <c r="BU121" s="345"/>
      <c r="BV121" s="345"/>
      <c r="BW121" s="345"/>
      <c r="BX121" s="345"/>
      <c r="BY121" s="345"/>
      <c r="BZ121" s="345"/>
      <c r="CA121" s="345"/>
      <c r="CB121" s="345"/>
      <c r="CC121" s="345"/>
      <c r="CD121" s="345"/>
      <c r="CE121" s="345"/>
      <c r="CF121" s="345"/>
      <c r="CG121" s="345"/>
      <c r="CH121" s="345"/>
      <c r="CI121" s="345"/>
      <c r="CJ121" s="345"/>
      <c r="CK121" s="345"/>
      <c r="CL121" s="345"/>
      <c r="CM121" s="345"/>
      <c r="CN121" s="345"/>
      <c r="CO121" s="345"/>
      <c r="CP121" s="345"/>
      <c r="CQ121" s="345"/>
      <c r="CR121" s="345"/>
      <c r="CS121" s="345"/>
      <c r="CT121" s="345"/>
      <c r="CU121" s="345"/>
      <c r="CV121" s="345"/>
      <c r="CW121" s="345"/>
      <c r="CX121" s="345"/>
    </row>
    <row r="122" spans="1:102" ht="15">
      <c r="A122" s="345" t="s">
        <v>409</v>
      </c>
      <c r="B122" s="345"/>
      <c r="C122" s="345"/>
      <c r="D122" s="345"/>
      <c r="E122" s="345"/>
      <c r="F122" s="345"/>
      <c r="G122" s="345"/>
      <c r="H122" s="345"/>
      <c r="I122" s="345"/>
      <c r="J122" s="345"/>
      <c r="K122" s="345"/>
      <c r="L122" s="345"/>
      <c r="M122" s="345"/>
      <c r="N122" s="345"/>
      <c r="O122" s="345"/>
      <c r="P122" s="345"/>
      <c r="Q122" s="345"/>
      <c r="R122" s="345"/>
      <c r="S122" s="345"/>
      <c r="T122" s="345"/>
      <c r="U122" s="345"/>
      <c r="V122" s="345"/>
      <c r="W122" s="345"/>
      <c r="X122" s="345"/>
      <c r="Y122" s="345"/>
      <c r="Z122" s="345"/>
      <c r="AA122" s="345"/>
      <c r="AB122" s="345"/>
      <c r="AC122" s="345"/>
      <c r="AD122" s="345"/>
      <c r="AE122" s="345"/>
      <c r="AF122" s="345"/>
      <c r="AG122" s="345"/>
      <c r="AH122" s="345"/>
      <c r="AI122" s="345"/>
      <c r="AJ122" s="345"/>
      <c r="AK122" s="345"/>
      <c r="AL122" s="345"/>
      <c r="AM122" s="345"/>
      <c r="AN122" s="345"/>
      <c r="AO122" s="345"/>
      <c r="AP122" s="345"/>
      <c r="AQ122" s="345"/>
      <c r="AR122" s="345"/>
      <c r="AS122" s="345"/>
      <c r="AT122" s="345"/>
      <c r="AU122" s="345"/>
      <c r="AV122" s="345"/>
      <c r="AW122" s="345"/>
      <c r="AX122" s="345"/>
      <c r="AY122" s="345"/>
      <c r="AZ122" s="345"/>
      <c r="BA122" s="345"/>
      <c r="BB122" s="345"/>
      <c r="BC122" s="345"/>
      <c r="BD122" s="345"/>
      <c r="BE122" s="345"/>
      <c r="BF122" s="345"/>
      <c r="BG122" s="345"/>
      <c r="BH122" s="345"/>
      <c r="BI122" s="345"/>
      <c r="BJ122" s="345"/>
      <c r="BK122" s="345"/>
      <c r="BL122" s="345"/>
      <c r="BM122" s="345"/>
      <c r="BN122" s="345"/>
      <c r="BO122" s="345"/>
      <c r="BP122" s="345"/>
      <c r="BQ122" s="345"/>
      <c r="BR122" s="345"/>
      <c r="BS122" s="345"/>
      <c r="BT122" s="345"/>
      <c r="BU122" s="345"/>
      <c r="BV122" s="345"/>
      <c r="BW122" s="345"/>
      <c r="BX122" s="345"/>
      <c r="BY122" s="345"/>
      <c r="BZ122" s="345"/>
      <c r="CA122" s="345"/>
      <c r="CB122" s="345"/>
      <c r="CC122" s="345"/>
      <c r="CD122" s="345"/>
      <c r="CE122" s="345"/>
      <c r="CF122" s="345"/>
      <c r="CG122" s="345"/>
      <c r="CH122" s="345"/>
      <c r="CI122" s="345"/>
      <c r="CJ122" s="345"/>
      <c r="CK122" s="345"/>
      <c r="CL122" s="345"/>
      <c r="CM122" s="345"/>
      <c r="CN122" s="345"/>
      <c r="CO122" s="345"/>
      <c r="CP122" s="345"/>
      <c r="CQ122" s="345"/>
      <c r="CR122" s="345"/>
      <c r="CS122" s="345"/>
      <c r="CT122" s="345"/>
      <c r="CU122" s="345"/>
      <c r="CV122" s="345"/>
      <c r="CW122" s="345"/>
      <c r="CX122" s="345"/>
    </row>
    <row r="123" spans="1:102" ht="15">
      <c r="A123" s="345" t="s">
        <v>375</v>
      </c>
      <c r="B123" s="345"/>
      <c r="C123" s="345"/>
      <c r="D123" s="345"/>
      <c r="E123" s="345"/>
      <c r="F123" s="345"/>
      <c r="G123" s="345"/>
      <c r="H123" s="345"/>
      <c r="I123" s="345"/>
      <c r="J123" s="345"/>
      <c r="K123" s="345"/>
      <c r="L123" s="345"/>
      <c r="M123" s="345"/>
      <c r="N123" s="345"/>
      <c r="O123" s="345"/>
      <c r="P123" s="345"/>
      <c r="Q123" s="345"/>
      <c r="R123" s="345"/>
      <c r="S123" s="345"/>
      <c r="T123" s="345"/>
      <c r="U123" s="345"/>
      <c r="V123" s="345"/>
      <c r="W123" s="345"/>
      <c r="X123" s="345"/>
      <c r="Y123" s="345"/>
      <c r="Z123" s="345"/>
      <c r="AA123" s="345"/>
      <c r="AB123" s="345"/>
      <c r="AC123" s="345"/>
      <c r="AD123" s="345"/>
      <c r="AE123" s="345"/>
      <c r="AF123" s="345"/>
      <c r="AG123" s="345"/>
      <c r="AH123" s="345"/>
      <c r="AI123" s="345"/>
      <c r="AJ123" s="345"/>
      <c r="AK123" s="345"/>
      <c r="AL123" s="345"/>
      <c r="AM123" s="345"/>
      <c r="AN123" s="345"/>
      <c r="AO123" s="345"/>
      <c r="AP123" s="345"/>
      <c r="AQ123" s="345"/>
      <c r="AR123" s="345"/>
      <c r="AS123" s="345"/>
      <c r="AT123" s="345"/>
      <c r="AU123" s="345"/>
      <c r="AV123" s="345"/>
      <c r="AW123" s="345"/>
      <c r="AX123" s="345"/>
      <c r="AY123" s="345"/>
      <c r="AZ123" s="345"/>
      <c r="BA123" s="345"/>
      <c r="BB123" s="345"/>
      <c r="BC123" s="345"/>
      <c r="BD123" s="345"/>
      <c r="BE123" s="345"/>
      <c r="BF123" s="345"/>
      <c r="BG123" s="345"/>
      <c r="BH123" s="345"/>
      <c r="BI123" s="345"/>
      <c r="BJ123" s="345"/>
      <c r="BK123" s="345"/>
      <c r="BL123" s="345"/>
      <c r="BM123" s="345"/>
      <c r="BN123" s="345"/>
      <c r="BO123" s="345"/>
      <c r="BP123" s="345"/>
      <c r="BQ123" s="345"/>
      <c r="BR123" s="345"/>
      <c r="BS123" s="345"/>
      <c r="BT123" s="345"/>
      <c r="BU123" s="345"/>
      <c r="BV123" s="345"/>
      <c r="BW123" s="345"/>
      <c r="BX123" s="345"/>
      <c r="BY123" s="345"/>
      <c r="BZ123" s="345"/>
      <c r="CA123" s="345"/>
      <c r="CB123" s="345"/>
      <c r="CC123" s="345"/>
      <c r="CD123" s="345"/>
      <c r="CE123" s="345"/>
      <c r="CF123" s="345"/>
      <c r="CG123" s="345"/>
      <c r="CH123" s="345"/>
      <c r="CI123" s="345"/>
      <c r="CJ123" s="345"/>
      <c r="CK123" s="345"/>
      <c r="CL123" s="345"/>
      <c r="CM123" s="345"/>
      <c r="CN123" s="345"/>
      <c r="CO123" s="345"/>
      <c r="CP123" s="345"/>
      <c r="CQ123" s="345"/>
      <c r="CR123" s="345"/>
      <c r="CS123" s="345"/>
      <c r="CT123" s="345"/>
      <c r="CU123" s="345"/>
      <c r="CV123" s="345"/>
      <c r="CW123" s="345"/>
      <c r="CX123" s="345"/>
    </row>
    <row r="124" spans="1:102" ht="15">
      <c r="A124" s="345"/>
      <c r="B124" s="345"/>
      <c r="C124" s="345"/>
      <c r="D124" s="345"/>
      <c r="E124" s="345"/>
      <c r="F124" s="345"/>
      <c r="G124" s="345"/>
      <c r="H124" s="345"/>
      <c r="I124" s="345"/>
      <c r="J124" s="345"/>
      <c r="K124" s="345"/>
      <c r="L124" s="345"/>
      <c r="M124" s="345"/>
      <c r="N124" s="345"/>
      <c r="O124" s="345"/>
      <c r="P124" s="345"/>
      <c r="Q124" s="345"/>
      <c r="R124" s="345"/>
      <c r="S124" s="345"/>
      <c r="T124" s="345"/>
      <c r="U124" s="345"/>
      <c r="V124" s="345"/>
      <c r="W124" s="345"/>
      <c r="X124" s="345"/>
      <c r="Y124" s="345"/>
      <c r="Z124" s="345"/>
      <c r="AA124" s="345"/>
      <c r="AB124" s="345"/>
      <c r="AC124" s="345"/>
      <c r="AD124" s="345"/>
      <c r="AE124" s="345"/>
      <c r="AF124" s="345"/>
      <c r="AG124" s="345"/>
      <c r="AH124" s="345"/>
      <c r="AI124" s="345"/>
      <c r="AJ124" s="345"/>
      <c r="AK124" s="345"/>
      <c r="AL124" s="345"/>
      <c r="AM124" s="345"/>
      <c r="AN124" s="345"/>
      <c r="AO124" s="345"/>
      <c r="AP124" s="345"/>
      <c r="AQ124" s="345"/>
      <c r="AR124" s="345"/>
      <c r="AS124" s="345"/>
      <c r="AT124" s="345"/>
      <c r="AU124" s="345"/>
      <c r="AV124" s="345"/>
      <c r="AW124" s="345"/>
      <c r="AX124" s="345"/>
      <c r="AY124" s="345"/>
      <c r="AZ124" s="345"/>
      <c r="BA124" s="345"/>
      <c r="BB124" s="345"/>
      <c r="BC124" s="345"/>
      <c r="BD124" s="345"/>
      <c r="BE124" s="345"/>
      <c r="BF124" s="345"/>
      <c r="BG124" s="345"/>
      <c r="BH124" s="345"/>
      <c r="BI124" s="345"/>
      <c r="BJ124" s="345"/>
      <c r="BK124" s="345"/>
      <c r="BL124" s="345"/>
      <c r="BM124" s="345"/>
      <c r="BN124" s="345"/>
      <c r="BO124" s="345"/>
      <c r="BP124" s="345"/>
      <c r="BQ124" s="345"/>
      <c r="BR124" s="345"/>
      <c r="BS124" s="345"/>
      <c r="BT124" s="345"/>
      <c r="BU124" s="345"/>
      <c r="BV124" s="345"/>
      <c r="BW124" s="345"/>
      <c r="BX124" s="345"/>
      <c r="BY124" s="345"/>
      <c r="BZ124" s="345"/>
      <c r="CA124" s="345"/>
      <c r="CB124" s="345"/>
      <c r="CC124" s="345"/>
      <c r="CD124" s="345"/>
      <c r="CE124" s="345"/>
      <c r="CF124" s="345"/>
      <c r="CG124" s="345"/>
      <c r="CH124" s="345"/>
      <c r="CI124" s="345"/>
      <c r="CJ124" s="345"/>
      <c r="CK124" s="345"/>
      <c r="CL124" s="345"/>
      <c r="CM124" s="345"/>
      <c r="CN124" s="345"/>
      <c r="CO124" s="345"/>
      <c r="CP124" s="345"/>
      <c r="CQ124" s="345"/>
      <c r="CR124" s="345"/>
      <c r="CS124" s="345"/>
      <c r="CT124" s="345"/>
      <c r="CU124" s="345"/>
      <c r="CV124" s="345"/>
      <c r="CW124" s="345"/>
      <c r="CX124" s="345"/>
    </row>
    <row r="125" spans="1:102" ht="15">
      <c r="A125" s="345" t="s">
        <v>374</v>
      </c>
      <c r="B125" s="345"/>
      <c r="C125" s="345"/>
      <c r="D125" s="345"/>
      <c r="E125" s="345"/>
      <c r="F125" s="345"/>
      <c r="G125" s="345"/>
      <c r="H125" s="345"/>
      <c r="I125" s="345"/>
      <c r="J125" s="345"/>
      <c r="K125" s="345"/>
      <c r="L125" s="345"/>
      <c r="M125" s="345"/>
      <c r="N125" s="345"/>
      <c r="O125" s="345"/>
      <c r="P125" s="345"/>
      <c r="Q125" s="345"/>
      <c r="R125" s="345"/>
      <c r="S125" s="345"/>
      <c r="T125" s="345"/>
      <c r="U125" s="345"/>
      <c r="V125" s="345"/>
      <c r="W125" s="345"/>
      <c r="X125" s="345"/>
      <c r="Y125" s="345"/>
      <c r="Z125" s="345"/>
      <c r="AA125" s="345"/>
      <c r="AB125" s="345"/>
      <c r="AC125" s="345"/>
      <c r="AD125" s="345"/>
      <c r="AE125" s="345"/>
      <c r="AF125" s="345"/>
      <c r="AG125" s="345"/>
      <c r="AH125" s="345"/>
      <c r="AI125" s="345"/>
      <c r="AJ125" s="345"/>
      <c r="AK125" s="345"/>
      <c r="AL125" s="345"/>
      <c r="AM125" s="345"/>
      <c r="AN125" s="345"/>
      <c r="AO125" s="345"/>
      <c r="AP125" s="345"/>
      <c r="AQ125" s="345"/>
      <c r="AR125" s="345"/>
      <c r="AS125" s="345"/>
      <c r="AT125" s="345"/>
      <c r="AU125" s="345"/>
      <c r="AV125" s="345"/>
      <c r="AW125" s="345"/>
      <c r="AX125" s="345"/>
      <c r="AY125" s="345"/>
      <c r="AZ125" s="345"/>
      <c r="BA125" s="345"/>
      <c r="BB125" s="345"/>
      <c r="BC125" s="345"/>
      <c r="BD125" s="345"/>
      <c r="BE125" s="345"/>
      <c r="BF125" s="345"/>
      <c r="BG125" s="345"/>
      <c r="BH125" s="345"/>
      <c r="BI125" s="345"/>
      <c r="BJ125" s="345"/>
      <c r="BK125" s="345"/>
      <c r="BL125" s="345"/>
      <c r="BM125" s="345"/>
      <c r="BN125" s="345"/>
      <c r="BO125" s="345"/>
      <c r="BP125" s="345"/>
      <c r="BQ125" s="345"/>
      <c r="BR125" s="345"/>
      <c r="BS125" s="345"/>
      <c r="BT125" s="345"/>
      <c r="BU125" s="345"/>
      <c r="BV125" s="345"/>
      <c r="BW125" s="345"/>
      <c r="BX125" s="345"/>
      <c r="BY125" s="345"/>
      <c r="BZ125" s="345"/>
      <c r="CA125" s="345"/>
      <c r="CB125" s="345"/>
      <c r="CC125" s="345"/>
      <c r="CD125" s="345"/>
      <c r="CE125" s="345"/>
      <c r="CF125" s="345"/>
      <c r="CG125" s="345"/>
      <c r="CH125" s="345"/>
      <c r="CI125" s="345"/>
      <c r="CJ125" s="345"/>
      <c r="CK125" s="345"/>
      <c r="CL125" s="345"/>
      <c r="CM125" s="345"/>
      <c r="CN125" s="345"/>
      <c r="CO125" s="345"/>
      <c r="CP125" s="345"/>
      <c r="CQ125" s="345"/>
      <c r="CR125" s="345"/>
      <c r="CS125" s="345"/>
      <c r="CT125" s="345"/>
      <c r="CU125" s="345"/>
      <c r="CV125" s="345"/>
      <c r="CW125" s="345"/>
      <c r="CX125" s="345"/>
    </row>
    <row r="126" spans="1:102" ht="15">
      <c r="A126" s="345"/>
      <c r="B126" s="345"/>
      <c r="C126" s="345"/>
      <c r="D126" s="345"/>
      <c r="E126" s="345"/>
      <c r="F126" s="345"/>
      <c r="G126" s="345"/>
      <c r="H126" s="345"/>
      <c r="I126" s="345"/>
      <c r="J126" s="345"/>
      <c r="K126" s="345"/>
      <c r="L126" s="345"/>
      <c r="M126" s="345"/>
      <c r="N126" s="345"/>
      <c r="O126" s="345"/>
      <c r="P126" s="345"/>
      <c r="Q126" s="345"/>
      <c r="R126" s="345"/>
      <c r="S126" s="345"/>
      <c r="T126" s="345"/>
      <c r="U126" s="345"/>
      <c r="V126" s="345"/>
      <c r="W126" s="345"/>
      <c r="X126" s="345"/>
      <c r="Y126" s="345"/>
      <c r="Z126" s="345"/>
      <c r="AA126" s="345"/>
      <c r="AB126" s="345"/>
      <c r="AC126" s="345"/>
      <c r="AD126" s="345"/>
      <c r="AE126" s="345"/>
      <c r="AF126" s="345"/>
      <c r="AG126" s="345"/>
      <c r="AH126" s="345"/>
      <c r="AI126" s="345"/>
      <c r="AJ126" s="345"/>
      <c r="AK126" s="345"/>
      <c r="AL126" s="345"/>
      <c r="AM126" s="345"/>
      <c r="AN126" s="345"/>
      <c r="AO126" s="345"/>
      <c r="AP126" s="345"/>
      <c r="AQ126" s="345"/>
      <c r="AR126" s="345"/>
      <c r="AS126" s="345"/>
      <c r="AT126" s="345"/>
      <c r="AU126" s="345"/>
      <c r="AV126" s="345"/>
      <c r="AW126" s="345"/>
      <c r="AX126" s="345"/>
      <c r="AY126" s="345"/>
      <c r="AZ126" s="345"/>
      <c r="BA126" s="345"/>
      <c r="BB126" s="345"/>
      <c r="BC126" s="345"/>
      <c r="BD126" s="345"/>
      <c r="BE126" s="345"/>
      <c r="BF126" s="345"/>
      <c r="BG126" s="345"/>
      <c r="BH126" s="345"/>
      <c r="BI126" s="345"/>
      <c r="BJ126" s="345"/>
      <c r="BK126" s="345"/>
      <c r="BL126" s="345"/>
      <c r="BM126" s="345"/>
      <c r="BN126" s="345"/>
      <c r="BO126" s="345"/>
      <c r="BP126" s="345"/>
      <c r="BQ126" s="345"/>
      <c r="BR126" s="345"/>
      <c r="BS126" s="345"/>
      <c r="BT126" s="345"/>
      <c r="BU126" s="345"/>
      <c r="BV126" s="345"/>
      <c r="BW126" s="345"/>
      <c r="BX126" s="345"/>
      <c r="BY126" s="345"/>
      <c r="BZ126" s="345"/>
      <c r="CA126" s="345"/>
      <c r="CB126" s="345"/>
      <c r="CC126" s="345"/>
      <c r="CD126" s="345"/>
      <c r="CE126" s="345"/>
      <c r="CF126" s="345"/>
      <c r="CG126" s="345"/>
      <c r="CH126" s="345"/>
      <c r="CI126" s="345"/>
      <c r="CJ126" s="345"/>
      <c r="CK126" s="345"/>
      <c r="CL126" s="345"/>
      <c r="CM126" s="345"/>
      <c r="CN126" s="345"/>
      <c r="CO126" s="345"/>
      <c r="CP126" s="345"/>
      <c r="CQ126" s="345"/>
      <c r="CR126" s="345"/>
      <c r="CS126" s="345"/>
      <c r="CT126" s="345"/>
      <c r="CU126" s="345"/>
      <c r="CV126" s="345"/>
      <c r="CW126" s="345"/>
      <c r="CX126" s="345"/>
    </row>
    <row r="127" spans="1:102" ht="15">
      <c r="A127" s="345" t="s">
        <v>524</v>
      </c>
      <c r="B127" s="345"/>
      <c r="C127" s="345"/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  <c r="N127" s="345"/>
      <c r="O127" s="345"/>
      <c r="P127" s="345"/>
      <c r="Q127" s="345"/>
      <c r="R127" s="345"/>
      <c r="S127" s="345"/>
      <c r="T127" s="345"/>
      <c r="U127" s="345"/>
      <c r="V127" s="345"/>
      <c r="W127" s="345"/>
      <c r="X127" s="345"/>
      <c r="Y127" s="345"/>
      <c r="Z127" s="345"/>
      <c r="AA127" s="345"/>
      <c r="AB127" s="345"/>
      <c r="AC127" s="345"/>
      <c r="AD127" s="345"/>
      <c r="AE127" s="345"/>
      <c r="AF127" s="345"/>
      <c r="AG127" s="345"/>
      <c r="AH127" s="345"/>
      <c r="AI127" s="345"/>
      <c r="AJ127" s="345"/>
      <c r="AK127" s="345"/>
      <c r="AL127" s="345"/>
      <c r="AM127" s="345"/>
      <c r="AN127" s="345"/>
      <c r="AO127" s="345"/>
      <c r="AP127" s="345"/>
      <c r="AQ127" s="345"/>
      <c r="AR127" s="345"/>
      <c r="AS127" s="345"/>
      <c r="AT127" s="345"/>
      <c r="AU127" s="345"/>
      <c r="AV127" s="345"/>
      <c r="AW127" s="345"/>
      <c r="AX127" s="345"/>
      <c r="AY127" s="345"/>
      <c r="AZ127" s="345"/>
      <c r="BA127" s="345"/>
      <c r="BB127" s="345"/>
      <c r="BC127" s="345"/>
      <c r="BD127" s="345"/>
      <c r="BE127" s="345"/>
      <c r="BF127" s="345"/>
      <c r="BG127" s="345"/>
      <c r="BH127" s="345"/>
      <c r="BI127" s="345"/>
      <c r="BJ127" s="345"/>
      <c r="BK127" s="345"/>
      <c r="BL127" s="345"/>
      <c r="BM127" s="345"/>
      <c r="BN127" s="345"/>
      <c r="BO127" s="345"/>
      <c r="BP127" s="345"/>
      <c r="BQ127" s="345"/>
      <c r="BR127" s="345"/>
      <c r="BS127" s="345"/>
      <c r="BT127" s="345"/>
      <c r="BU127" s="345"/>
      <c r="BV127" s="345"/>
      <c r="BW127" s="345"/>
      <c r="BX127" s="345"/>
      <c r="BY127" s="345"/>
      <c r="BZ127" s="345"/>
      <c r="CA127" s="345"/>
      <c r="CB127" s="345"/>
      <c r="CC127" s="345"/>
      <c r="CD127" s="345"/>
      <c r="CE127" s="345"/>
      <c r="CF127" s="345"/>
      <c r="CG127" s="345"/>
      <c r="CH127" s="345"/>
      <c r="CI127" s="345"/>
      <c r="CJ127" s="345"/>
      <c r="CK127" s="345"/>
      <c r="CL127" s="345"/>
      <c r="CM127" s="345"/>
      <c r="CN127" s="345"/>
      <c r="CO127" s="345"/>
      <c r="CP127" s="345"/>
      <c r="CQ127" s="345"/>
      <c r="CR127" s="345"/>
      <c r="CS127" s="345"/>
      <c r="CT127" s="345"/>
      <c r="CU127" s="345"/>
      <c r="CV127" s="345"/>
      <c r="CW127" s="345"/>
      <c r="CX127" s="345"/>
    </row>
    <row r="128" spans="1:102" ht="15">
      <c r="A128" s="345"/>
      <c r="B128" s="345"/>
      <c r="C128" s="345"/>
      <c r="D128" s="345"/>
      <c r="E128" s="345"/>
      <c r="F128" s="345"/>
      <c r="G128" s="345"/>
      <c r="H128" s="345"/>
      <c r="I128" s="345"/>
      <c r="J128" s="345"/>
      <c r="K128" s="345"/>
      <c r="L128" s="345"/>
      <c r="M128" s="345"/>
      <c r="N128" s="345"/>
      <c r="O128" s="345"/>
      <c r="P128" s="345"/>
      <c r="Q128" s="345"/>
      <c r="R128" s="345"/>
      <c r="S128" s="345"/>
      <c r="T128" s="345"/>
      <c r="U128" s="345"/>
      <c r="V128" s="345"/>
      <c r="W128" s="345"/>
      <c r="X128" s="345"/>
      <c r="Y128" s="345"/>
      <c r="Z128" s="345"/>
      <c r="AA128" s="345"/>
      <c r="AB128" s="345"/>
      <c r="AC128" s="345"/>
      <c r="AD128" s="345"/>
      <c r="AE128" s="345"/>
      <c r="AF128" s="345"/>
      <c r="AG128" s="345"/>
      <c r="AH128" s="345"/>
      <c r="AI128" s="345"/>
      <c r="AJ128" s="345"/>
      <c r="AK128" s="345"/>
      <c r="AL128" s="345"/>
      <c r="AM128" s="345"/>
      <c r="AN128" s="345"/>
      <c r="AO128" s="345"/>
      <c r="AP128" s="345"/>
      <c r="AQ128" s="345"/>
      <c r="AR128" s="345"/>
      <c r="AS128" s="345"/>
      <c r="AT128" s="345"/>
      <c r="AU128" s="345"/>
      <c r="AV128" s="345"/>
      <c r="AW128" s="345"/>
      <c r="AX128" s="345"/>
      <c r="AY128" s="345"/>
      <c r="AZ128" s="345"/>
      <c r="BA128" s="345"/>
      <c r="BB128" s="345"/>
      <c r="BC128" s="345"/>
      <c r="BD128" s="345"/>
      <c r="BE128" s="345"/>
      <c r="BF128" s="345"/>
      <c r="BG128" s="345"/>
      <c r="BH128" s="345"/>
      <c r="BI128" s="345"/>
      <c r="BJ128" s="345"/>
      <c r="BK128" s="345"/>
      <c r="BL128" s="345"/>
      <c r="BM128" s="345"/>
      <c r="BN128" s="345"/>
      <c r="BO128" s="345"/>
      <c r="BP128" s="345"/>
      <c r="BQ128" s="345"/>
      <c r="BR128" s="345"/>
      <c r="BS128" s="345"/>
      <c r="BT128" s="345"/>
      <c r="BU128" s="345"/>
      <c r="BV128" s="345"/>
      <c r="BW128" s="345"/>
      <c r="BX128" s="345"/>
      <c r="BY128" s="345"/>
      <c r="BZ128" s="345"/>
      <c r="CA128" s="345"/>
      <c r="CB128" s="345"/>
      <c r="CC128" s="345"/>
      <c r="CD128" s="345"/>
      <c r="CE128" s="345"/>
      <c r="CF128" s="345"/>
      <c r="CG128" s="345"/>
      <c r="CH128" s="345"/>
      <c r="CI128" s="345"/>
      <c r="CJ128" s="345"/>
      <c r="CK128" s="345"/>
      <c r="CL128" s="345"/>
      <c r="CM128" s="345"/>
      <c r="CN128" s="345"/>
      <c r="CO128" s="345"/>
      <c r="CP128" s="345"/>
      <c r="CQ128" s="345"/>
      <c r="CR128" s="345"/>
      <c r="CS128" s="345"/>
      <c r="CT128" s="345"/>
      <c r="CU128" s="345"/>
      <c r="CV128" s="345"/>
      <c r="CW128" s="345"/>
      <c r="CX128" s="345"/>
    </row>
    <row r="129" spans="1:102" ht="15">
      <c r="A129" s="345" t="s">
        <v>525</v>
      </c>
      <c r="B129" s="345"/>
      <c r="C129" s="345"/>
      <c r="D129" s="345"/>
      <c r="E129" s="345"/>
      <c r="F129" s="345"/>
      <c r="G129" s="345"/>
      <c r="H129" s="345"/>
      <c r="I129" s="345"/>
      <c r="J129" s="345"/>
      <c r="K129" s="345"/>
      <c r="L129" s="345"/>
      <c r="M129" s="345"/>
      <c r="N129" s="345"/>
      <c r="O129" s="345"/>
      <c r="P129" s="345"/>
      <c r="Q129" s="345"/>
      <c r="R129" s="345"/>
      <c r="S129" s="345"/>
      <c r="T129" s="345"/>
      <c r="U129" s="345"/>
      <c r="V129" s="345"/>
      <c r="W129" s="345"/>
      <c r="X129" s="345"/>
      <c r="Y129" s="345"/>
      <c r="Z129" s="345"/>
      <c r="AA129" s="345"/>
      <c r="AB129" s="345"/>
      <c r="AC129" s="345"/>
      <c r="AD129" s="345"/>
      <c r="AE129" s="345"/>
      <c r="AF129" s="345"/>
      <c r="AG129" s="345"/>
      <c r="AH129" s="345"/>
      <c r="AI129" s="345"/>
      <c r="AJ129" s="345"/>
      <c r="AK129" s="345"/>
      <c r="AL129" s="345"/>
      <c r="AM129" s="345"/>
      <c r="AN129" s="345"/>
      <c r="AO129" s="345"/>
      <c r="AP129" s="345"/>
      <c r="AQ129" s="345"/>
      <c r="AR129" s="345"/>
      <c r="AS129" s="345"/>
      <c r="AT129" s="345"/>
      <c r="AU129" s="345"/>
      <c r="AV129" s="345"/>
      <c r="AW129" s="345"/>
      <c r="AX129" s="345"/>
      <c r="AY129" s="345"/>
      <c r="AZ129" s="345"/>
      <c r="BA129" s="345"/>
      <c r="BB129" s="345"/>
      <c r="BC129" s="345"/>
      <c r="BD129" s="345"/>
      <c r="BE129" s="345"/>
      <c r="BF129" s="345"/>
      <c r="BG129" s="345"/>
      <c r="BH129" s="345"/>
      <c r="BI129" s="345"/>
      <c r="BJ129" s="345"/>
      <c r="BK129" s="345"/>
      <c r="BL129" s="345"/>
      <c r="BM129" s="345"/>
      <c r="BN129" s="345"/>
      <c r="BO129" s="345"/>
      <c r="BP129" s="345"/>
      <c r="BQ129" s="345"/>
      <c r="BR129" s="345"/>
      <c r="BS129" s="345"/>
      <c r="BT129" s="345"/>
      <c r="BU129" s="345"/>
      <c r="BV129" s="345"/>
      <c r="BW129" s="345"/>
      <c r="BX129" s="345"/>
      <c r="BY129" s="345"/>
      <c r="BZ129" s="345"/>
      <c r="CA129" s="345"/>
      <c r="CB129" s="345"/>
      <c r="CC129" s="345"/>
      <c r="CD129" s="345"/>
      <c r="CE129" s="345"/>
      <c r="CF129" s="345"/>
      <c r="CG129" s="345"/>
      <c r="CH129" s="345"/>
      <c r="CI129" s="345"/>
      <c r="CJ129" s="345"/>
      <c r="CK129" s="345"/>
      <c r="CL129" s="345"/>
      <c r="CM129" s="345"/>
      <c r="CN129" s="345"/>
      <c r="CO129" s="345"/>
      <c r="CP129" s="345"/>
      <c r="CQ129" s="345"/>
      <c r="CR129" s="345"/>
      <c r="CS129" s="345"/>
      <c r="CT129" s="345"/>
      <c r="CU129" s="345"/>
      <c r="CV129" s="345"/>
      <c r="CW129" s="345"/>
      <c r="CX129" s="345"/>
    </row>
    <row r="130" spans="1:102" ht="15">
      <c r="A130" s="345"/>
      <c r="B130" s="345"/>
      <c r="C130" s="345"/>
      <c r="D130" s="345"/>
      <c r="E130" s="345"/>
      <c r="F130" s="345"/>
      <c r="G130" s="345"/>
      <c r="H130" s="345"/>
      <c r="I130" s="345"/>
      <c r="J130" s="345"/>
      <c r="K130" s="345"/>
      <c r="L130" s="345"/>
      <c r="M130" s="345"/>
      <c r="N130" s="345"/>
      <c r="O130" s="345"/>
      <c r="P130" s="345"/>
      <c r="Q130" s="345"/>
      <c r="R130" s="345"/>
      <c r="S130" s="345"/>
      <c r="T130" s="345"/>
      <c r="U130" s="345"/>
      <c r="V130" s="345"/>
      <c r="W130" s="345"/>
      <c r="X130" s="345"/>
      <c r="Y130" s="345"/>
      <c r="Z130" s="345"/>
      <c r="AA130" s="345"/>
      <c r="AB130" s="345"/>
      <c r="AC130" s="345"/>
      <c r="AD130" s="345"/>
      <c r="AE130" s="345"/>
      <c r="AF130" s="345"/>
      <c r="AG130" s="345"/>
      <c r="AH130" s="345"/>
      <c r="AI130" s="345"/>
      <c r="AJ130" s="345"/>
      <c r="AK130" s="345"/>
      <c r="AL130" s="345"/>
      <c r="AM130" s="345"/>
      <c r="AN130" s="345"/>
      <c r="AO130" s="345"/>
      <c r="AP130" s="345"/>
      <c r="AQ130" s="345"/>
      <c r="AR130" s="345"/>
      <c r="AS130" s="345"/>
      <c r="AT130" s="345"/>
      <c r="AU130" s="345"/>
      <c r="AV130" s="345"/>
      <c r="AW130" s="345"/>
      <c r="AX130" s="345"/>
      <c r="AY130" s="345"/>
      <c r="AZ130" s="345"/>
      <c r="BA130" s="345"/>
      <c r="BB130" s="345"/>
      <c r="BC130" s="345"/>
      <c r="BD130" s="345"/>
      <c r="BE130" s="345"/>
      <c r="BF130" s="345"/>
      <c r="BG130" s="345"/>
      <c r="BH130" s="345"/>
      <c r="BI130" s="345"/>
      <c r="BJ130" s="345"/>
      <c r="BK130" s="345"/>
      <c r="BL130" s="345"/>
      <c r="BM130" s="345"/>
      <c r="BN130" s="345"/>
      <c r="BO130" s="345"/>
      <c r="BP130" s="345"/>
      <c r="BQ130" s="345"/>
      <c r="BR130" s="345"/>
      <c r="BS130" s="345"/>
      <c r="BT130" s="345"/>
      <c r="BU130" s="345"/>
      <c r="BV130" s="345"/>
      <c r="BW130" s="345"/>
      <c r="BX130" s="345"/>
      <c r="BY130" s="345"/>
      <c r="BZ130" s="345"/>
      <c r="CA130" s="345"/>
      <c r="CB130" s="345"/>
      <c r="CC130" s="345"/>
      <c r="CD130" s="345"/>
      <c r="CE130" s="345"/>
      <c r="CF130" s="345"/>
      <c r="CG130" s="345"/>
      <c r="CH130" s="345"/>
      <c r="CI130" s="345"/>
      <c r="CJ130" s="345"/>
      <c r="CK130" s="345"/>
      <c r="CL130" s="345"/>
      <c r="CM130" s="345"/>
      <c r="CN130" s="345"/>
      <c r="CO130" s="345"/>
      <c r="CP130" s="345"/>
      <c r="CQ130" s="345"/>
      <c r="CR130" s="345"/>
      <c r="CS130" s="345"/>
      <c r="CT130" s="345"/>
      <c r="CU130" s="345"/>
      <c r="CV130" s="345"/>
      <c r="CW130" s="345"/>
      <c r="CX130" s="345"/>
    </row>
    <row r="131" spans="1:102" ht="15">
      <c r="A131" s="345" t="s">
        <v>526</v>
      </c>
      <c r="B131" s="345"/>
      <c r="C131" s="345"/>
      <c r="D131" s="345"/>
      <c r="E131" s="345"/>
      <c r="F131" s="345"/>
      <c r="G131" s="345"/>
      <c r="H131" s="345"/>
      <c r="I131" s="345"/>
      <c r="J131" s="345"/>
      <c r="K131" s="345"/>
      <c r="L131" s="345"/>
      <c r="M131" s="345"/>
      <c r="N131" s="345"/>
      <c r="O131" s="345"/>
      <c r="P131" s="345"/>
      <c r="Q131" s="345"/>
      <c r="R131" s="345"/>
      <c r="S131" s="345"/>
      <c r="T131" s="345"/>
      <c r="U131" s="345"/>
      <c r="V131" s="345"/>
      <c r="W131" s="345"/>
      <c r="X131" s="345"/>
      <c r="Y131" s="345"/>
      <c r="Z131" s="345"/>
      <c r="AA131" s="345"/>
      <c r="AB131" s="345"/>
      <c r="AC131" s="345"/>
      <c r="AD131" s="345"/>
      <c r="AE131" s="345"/>
      <c r="AF131" s="345"/>
      <c r="AG131" s="345"/>
      <c r="AH131" s="345"/>
      <c r="AI131" s="345"/>
      <c r="AJ131" s="345"/>
      <c r="AK131" s="345"/>
      <c r="AL131" s="345"/>
      <c r="AM131" s="345"/>
      <c r="AN131" s="345"/>
      <c r="AO131" s="345"/>
      <c r="AP131" s="345"/>
      <c r="AQ131" s="345"/>
      <c r="AR131" s="345"/>
      <c r="AS131" s="345"/>
      <c r="AT131" s="345"/>
      <c r="AU131" s="345"/>
      <c r="AV131" s="345"/>
      <c r="AW131" s="345"/>
      <c r="AX131" s="345"/>
      <c r="AY131" s="345"/>
      <c r="AZ131" s="345"/>
      <c r="BA131" s="345"/>
      <c r="BB131" s="345"/>
      <c r="BC131" s="345"/>
      <c r="BD131" s="345"/>
      <c r="BE131" s="345"/>
      <c r="BF131" s="345"/>
      <c r="BG131" s="345"/>
      <c r="BH131" s="345"/>
      <c r="BI131" s="345"/>
      <c r="BJ131" s="345"/>
      <c r="BK131" s="345"/>
      <c r="BL131" s="345"/>
      <c r="BM131" s="345"/>
      <c r="BN131" s="345"/>
      <c r="BO131" s="345"/>
      <c r="BP131" s="345"/>
      <c r="BQ131" s="345"/>
      <c r="BR131" s="345"/>
      <c r="BS131" s="345"/>
      <c r="BT131" s="345"/>
      <c r="BU131" s="345"/>
      <c r="BV131" s="345"/>
      <c r="BW131" s="345"/>
      <c r="BX131" s="345"/>
      <c r="BY131" s="345"/>
      <c r="BZ131" s="345"/>
      <c r="CA131" s="345"/>
      <c r="CB131" s="345"/>
      <c r="CC131" s="345"/>
      <c r="CD131" s="345"/>
      <c r="CE131" s="345"/>
      <c r="CF131" s="345"/>
      <c r="CG131" s="345"/>
      <c r="CH131" s="345"/>
      <c r="CI131" s="345"/>
      <c r="CJ131" s="345"/>
      <c r="CK131" s="345"/>
      <c r="CL131" s="345"/>
      <c r="CM131" s="345"/>
      <c r="CN131" s="345"/>
      <c r="CO131" s="345"/>
      <c r="CP131" s="345"/>
      <c r="CQ131" s="345"/>
      <c r="CR131" s="345"/>
      <c r="CS131" s="345"/>
      <c r="CT131" s="345"/>
      <c r="CU131" s="345"/>
      <c r="CV131" s="345"/>
      <c r="CW131" s="345"/>
      <c r="CX131" s="345"/>
    </row>
    <row r="132" spans="1:102" ht="15">
      <c r="A132" s="345"/>
      <c r="B132" s="345"/>
      <c r="C132" s="345"/>
      <c r="D132" s="345"/>
      <c r="E132" s="345"/>
      <c r="F132" s="345"/>
      <c r="G132" s="345"/>
      <c r="H132" s="345"/>
      <c r="I132" s="345"/>
      <c r="J132" s="345"/>
      <c r="K132" s="345"/>
      <c r="L132" s="345"/>
      <c r="M132" s="345"/>
      <c r="N132" s="345"/>
      <c r="O132" s="345"/>
      <c r="P132" s="345"/>
      <c r="Q132" s="345"/>
      <c r="R132" s="345"/>
      <c r="S132" s="345"/>
      <c r="T132" s="345"/>
      <c r="U132" s="345"/>
      <c r="V132" s="345"/>
      <c r="W132" s="345"/>
      <c r="X132" s="345"/>
      <c r="Y132" s="345"/>
      <c r="Z132" s="345"/>
      <c r="AA132" s="345"/>
      <c r="AB132" s="345"/>
      <c r="AC132" s="345"/>
      <c r="AD132" s="345"/>
      <c r="AE132" s="345"/>
      <c r="AF132" s="345"/>
      <c r="AG132" s="345"/>
      <c r="AH132" s="345"/>
      <c r="AI132" s="345"/>
      <c r="AJ132" s="345"/>
      <c r="AK132" s="345"/>
      <c r="AL132" s="345"/>
      <c r="AM132" s="345"/>
      <c r="AN132" s="345"/>
      <c r="AO132" s="345"/>
      <c r="AP132" s="345"/>
      <c r="AQ132" s="345"/>
      <c r="AR132" s="345"/>
      <c r="AS132" s="345"/>
      <c r="AT132" s="345"/>
      <c r="AU132" s="345"/>
      <c r="AV132" s="345"/>
      <c r="AW132" s="345"/>
      <c r="AX132" s="345"/>
      <c r="AY132" s="345"/>
      <c r="AZ132" s="345"/>
      <c r="BA132" s="345"/>
      <c r="BB132" s="345"/>
      <c r="BC132" s="345"/>
      <c r="BD132" s="345"/>
      <c r="BE132" s="345"/>
      <c r="BF132" s="345"/>
      <c r="BG132" s="345"/>
      <c r="BH132" s="345"/>
      <c r="BI132" s="345"/>
      <c r="BJ132" s="345"/>
      <c r="BK132" s="345"/>
      <c r="BL132" s="345"/>
      <c r="BM132" s="345"/>
      <c r="BN132" s="345"/>
      <c r="BO132" s="345"/>
      <c r="BP132" s="345"/>
      <c r="BQ132" s="345"/>
      <c r="BR132" s="345"/>
      <c r="BS132" s="345"/>
      <c r="BT132" s="345"/>
      <c r="BU132" s="345"/>
      <c r="BV132" s="345"/>
      <c r="BW132" s="345"/>
      <c r="BX132" s="345"/>
      <c r="BY132" s="345"/>
      <c r="BZ132" s="345"/>
      <c r="CA132" s="345"/>
      <c r="CB132" s="345"/>
      <c r="CC132" s="345"/>
      <c r="CD132" s="345"/>
      <c r="CE132" s="345"/>
      <c r="CF132" s="345"/>
      <c r="CG132" s="345"/>
      <c r="CH132" s="345"/>
      <c r="CI132" s="345"/>
      <c r="CJ132" s="345"/>
      <c r="CK132" s="345"/>
      <c r="CL132" s="345"/>
      <c r="CM132" s="345"/>
      <c r="CN132" s="345"/>
      <c r="CO132" s="345"/>
      <c r="CP132" s="345"/>
      <c r="CQ132" s="345"/>
      <c r="CR132" s="345"/>
      <c r="CS132" s="345"/>
      <c r="CT132" s="345"/>
      <c r="CU132" s="345"/>
      <c r="CV132" s="345"/>
      <c r="CW132" s="345"/>
      <c r="CX132" s="345"/>
    </row>
    <row r="133" spans="1:102" ht="15">
      <c r="A133" s="345" t="s">
        <v>528</v>
      </c>
      <c r="B133" s="345"/>
      <c r="C133" s="345"/>
      <c r="D133" s="345"/>
      <c r="E133" s="345"/>
      <c r="F133" s="345"/>
      <c r="G133" s="345"/>
      <c r="H133" s="345"/>
      <c r="I133" s="345"/>
      <c r="J133" s="345"/>
      <c r="K133" s="345"/>
      <c r="L133" s="345"/>
      <c r="M133" s="345"/>
      <c r="N133" s="345"/>
      <c r="O133" s="345"/>
      <c r="P133" s="345"/>
      <c r="Q133" s="345"/>
      <c r="R133" s="345"/>
      <c r="S133" s="345"/>
      <c r="T133" s="345"/>
      <c r="U133" s="345"/>
      <c r="V133" s="345"/>
      <c r="W133" s="345"/>
      <c r="X133" s="345"/>
      <c r="Y133" s="345"/>
      <c r="Z133" s="345"/>
      <c r="AA133" s="345"/>
      <c r="AB133" s="345"/>
      <c r="AC133" s="345"/>
      <c r="AD133" s="345"/>
      <c r="AE133" s="345"/>
      <c r="AF133" s="345"/>
      <c r="AG133" s="345"/>
      <c r="AH133" s="345"/>
      <c r="AI133" s="345"/>
      <c r="AJ133" s="345"/>
      <c r="AK133" s="345"/>
      <c r="AL133" s="345"/>
      <c r="AM133" s="345"/>
      <c r="AN133" s="345"/>
      <c r="AO133" s="345"/>
      <c r="AP133" s="345"/>
      <c r="AQ133" s="345"/>
      <c r="AR133" s="345"/>
      <c r="AS133" s="345"/>
      <c r="AT133" s="345"/>
      <c r="AU133" s="345"/>
      <c r="AV133" s="345"/>
      <c r="AW133" s="345"/>
      <c r="AX133" s="345"/>
      <c r="AY133" s="345"/>
      <c r="AZ133" s="345"/>
      <c r="BA133" s="345"/>
      <c r="BB133" s="345"/>
      <c r="BC133" s="345"/>
      <c r="BD133" s="345"/>
      <c r="BE133" s="345"/>
      <c r="BF133" s="345"/>
      <c r="BG133" s="345"/>
      <c r="BH133" s="345"/>
      <c r="BI133" s="345"/>
      <c r="BJ133" s="345"/>
      <c r="BK133" s="345"/>
      <c r="BL133" s="345"/>
      <c r="BM133" s="345"/>
      <c r="BN133" s="345"/>
      <c r="BO133" s="345"/>
      <c r="BP133" s="345"/>
      <c r="BQ133" s="345"/>
      <c r="BR133" s="345"/>
      <c r="BS133" s="345"/>
      <c r="BT133" s="345"/>
      <c r="BU133" s="345"/>
      <c r="BV133" s="345"/>
      <c r="BW133" s="345"/>
      <c r="BX133" s="345"/>
      <c r="BY133" s="345"/>
      <c r="BZ133" s="345"/>
      <c r="CA133" s="345"/>
      <c r="CB133" s="345"/>
      <c r="CC133" s="345"/>
      <c r="CD133" s="345"/>
      <c r="CE133" s="345"/>
      <c r="CF133" s="345"/>
      <c r="CG133" s="345"/>
      <c r="CH133" s="345"/>
      <c r="CI133" s="345"/>
      <c r="CJ133" s="345"/>
      <c r="CK133" s="345"/>
      <c r="CL133" s="345"/>
      <c r="CM133" s="345"/>
      <c r="CN133" s="345"/>
      <c r="CO133" s="345"/>
      <c r="CP133" s="345"/>
      <c r="CQ133" s="345"/>
      <c r="CR133" s="345"/>
      <c r="CS133" s="345"/>
      <c r="CT133" s="345"/>
      <c r="CU133" s="345"/>
      <c r="CV133" s="345"/>
      <c r="CW133" s="345"/>
      <c r="CX133" s="345"/>
    </row>
    <row r="134" spans="1:102" ht="15">
      <c r="A134" s="345"/>
      <c r="B134" s="345"/>
      <c r="C134" s="345"/>
      <c r="D134" s="345"/>
      <c r="E134" s="345"/>
      <c r="F134" s="345"/>
      <c r="G134" s="345"/>
      <c r="H134" s="345"/>
      <c r="I134" s="345"/>
      <c r="J134" s="345"/>
      <c r="K134" s="345"/>
      <c r="L134" s="345"/>
      <c r="M134" s="345"/>
      <c r="N134" s="345"/>
      <c r="O134" s="345"/>
      <c r="P134" s="345"/>
      <c r="Q134" s="345"/>
      <c r="R134" s="345"/>
      <c r="S134" s="345"/>
      <c r="T134" s="345"/>
      <c r="U134" s="345"/>
      <c r="V134" s="345"/>
      <c r="W134" s="345"/>
      <c r="X134" s="345"/>
      <c r="Y134" s="345"/>
      <c r="Z134" s="345"/>
      <c r="AA134" s="345"/>
      <c r="AB134" s="345"/>
      <c r="AC134" s="345"/>
      <c r="AD134" s="345"/>
      <c r="AE134" s="345"/>
      <c r="AF134" s="345"/>
      <c r="AG134" s="345"/>
      <c r="AH134" s="345"/>
      <c r="AI134" s="345"/>
      <c r="AJ134" s="345"/>
      <c r="AK134" s="345"/>
      <c r="AL134" s="345"/>
      <c r="AM134" s="345"/>
      <c r="AN134" s="345"/>
      <c r="AO134" s="345"/>
      <c r="AP134" s="345"/>
      <c r="AQ134" s="345"/>
      <c r="AR134" s="345"/>
      <c r="AS134" s="345"/>
      <c r="AT134" s="345"/>
      <c r="AU134" s="345"/>
      <c r="AV134" s="345"/>
      <c r="AW134" s="345"/>
      <c r="AX134" s="345"/>
      <c r="AY134" s="345"/>
      <c r="AZ134" s="345"/>
      <c r="BA134" s="345"/>
      <c r="BB134" s="345"/>
      <c r="BC134" s="345"/>
      <c r="BD134" s="345"/>
      <c r="BE134" s="345"/>
      <c r="BF134" s="345"/>
      <c r="BG134" s="345"/>
      <c r="BH134" s="345"/>
      <c r="BI134" s="345"/>
      <c r="BJ134" s="345"/>
      <c r="BK134" s="345"/>
      <c r="BL134" s="345"/>
      <c r="BM134" s="345"/>
      <c r="BN134" s="345"/>
      <c r="BO134" s="345"/>
      <c r="BP134" s="345"/>
      <c r="BQ134" s="345"/>
      <c r="BR134" s="345"/>
      <c r="BS134" s="345"/>
      <c r="BT134" s="345"/>
      <c r="BU134" s="345"/>
      <c r="BV134" s="345"/>
      <c r="BW134" s="345"/>
      <c r="BX134" s="345"/>
      <c r="BY134" s="345"/>
      <c r="BZ134" s="345"/>
      <c r="CA134" s="345"/>
      <c r="CB134" s="345"/>
      <c r="CC134" s="345"/>
      <c r="CD134" s="345"/>
      <c r="CE134" s="345"/>
      <c r="CF134" s="345"/>
      <c r="CG134" s="345"/>
      <c r="CH134" s="345"/>
      <c r="CI134" s="345"/>
      <c r="CJ134" s="345"/>
      <c r="CK134" s="345"/>
      <c r="CL134" s="345"/>
      <c r="CM134" s="345"/>
      <c r="CN134" s="345"/>
      <c r="CO134" s="345"/>
      <c r="CP134" s="345"/>
      <c r="CQ134" s="345"/>
      <c r="CR134" s="345"/>
      <c r="CS134" s="345"/>
      <c r="CT134" s="345"/>
      <c r="CU134" s="345"/>
      <c r="CV134" s="345"/>
      <c r="CW134" s="345"/>
      <c r="CX134" s="345"/>
    </row>
    <row r="135" spans="1:102" ht="15">
      <c r="A135" s="480" t="s">
        <v>529</v>
      </c>
      <c r="B135" s="345"/>
      <c r="C135" s="345"/>
      <c r="D135" s="345"/>
      <c r="E135" s="345"/>
      <c r="F135" s="345"/>
      <c r="G135" s="345"/>
      <c r="H135" s="345"/>
      <c r="I135" s="345"/>
      <c r="J135" s="345"/>
      <c r="K135" s="345"/>
      <c r="L135" s="345"/>
      <c r="M135" s="345"/>
      <c r="N135" s="345"/>
      <c r="O135" s="345"/>
      <c r="P135" s="345"/>
      <c r="Q135" s="345"/>
      <c r="R135" s="345"/>
      <c r="S135" s="345"/>
      <c r="T135" s="345"/>
      <c r="U135" s="345"/>
      <c r="V135" s="345"/>
      <c r="W135" s="345"/>
      <c r="X135" s="345"/>
      <c r="Y135" s="345"/>
      <c r="Z135" s="345"/>
      <c r="AA135" s="345"/>
      <c r="AB135" s="345"/>
      <c r="AC135" s="345"/>
      <c r="AD135" s="345"/>
      <c r="AE135" s="345"/>
      <c r="AF135" s="345"/>
      <c r="AG135" s="345"/>
      <c r="AH135" s="345"/>
      <c r="AI135" s="345"/>
      <c r="AJ135" s="345"/>
      <c r="AK135" s="345"/>
      <c r="AL135" s="345"/>
      <c r="AM135" s="345"/>
      <c r="AN135" s="345"/>
      <c r="AO135" s="345"/>
      <c r="AP135" s="345"/>
      <c r="AQ135" s="345"/>
      <c r="AR135" s="345"/>
      <c r="AS135" s="345"/>
      <c r="AT135" s="345"/>
      <c r="AU135" s="345"/>
      <c r="AV135" s="345"/>
      <c r="AW135" s="345"/>
      <c r="AX135" s="345"/>
      <c r="AY135" s="345"/>
      <c r="AZ135" s="345"/>
      <c r="BA135" s="345"/>
      <c r="BB135" s="345"/>
      <c r="BC135" s="345"/>
      <c r="BD135" s="345"/>
      <c r="BE135" s="345"/>
      <c r="BF135" s="345"/>
      <c r="BG135" s="345"/>
      <c r="BH135" s="345"/>
      <c r="BI135" s="345"/>
      <c r="BJ135" s="345"/>
      <c r="BK135" s="345"/>
      <c r="BL135" s="345"/>
      <c r="BM135" s="345"/>
      <c r="BN135" s="345"/>
      <c r="BO135" s="345"/>
      <c r="BP135" s="345"/>
      <c r="BQ135" s="345"/>
      <c r="BR135" s="345"/>
      <c r="BS135" s="345"/>
      <c r="BT135" s="345"/>
      <c r="BU135" s="345"/>
      <c r="BV135" s="345"/>
      <c r="BW135" s="345"/>
      <c r="BX135" s="345"/>
      <c r="BY135" s="345"/>
      <c r="BZ135" s="345"/>
      <c r="CA135" s="345"/>
      <c r="CB135" s="345"/>
      <c r="CC135" s="345"/>
      <c r="CD135" s="345"/>
      <c r="CE135" s="345"/>
      <c r="CF135" s="345"/>
      <c r="CG135" s="345"/>
      <c r="CH135" s="345"/>
      <c r="CI135" s="345"/>
      <c r="CJ135" s="345"/>
      <c r="CK135" s="345"/>
      <c r="CL135" s="345"/>
      <c r="CM135" s="345"/>
      <c r="CN135" s="345"/>
      <c r="CO135" s="345"/>
      <c r="CP135" s="345"/>
      <c r="CQ135" s="345"/>
      <c r="CR135" s="345"/>
      <c r="CS135" s="345"/>
      <c r="CT135" s="345"/>
      <c r="CU135" s="345"/>
      <c r="CV135" s="345"/>
      <c r="CW135" s="345"/>
      <c r="CX135" s="345"/>
    </row>
    <row r="136" spans="1:102" ht="15">
      <c r="A136" s="345" t="s">
        <v>530</v>
      </c>
      <c r="B136" s="345"/>
      <c r="C136" s="345"/>
      <c r="D136" s="345"/>
      <c r="E136" s="345"/>
      <c r="F136" s="345"/>
      <c r="G136" s="345"/>
      <c r="H136" s="345"/>
      <c r="I136" s="345"/>
      <c r="J136" s="345"/>
      <c r="K136" s="345"/>
      <c r="L136" s="345"/>
      <c r="M136" s="345"/>
      <c r="N136" s="345"/>
      <c r="O136" s="345"/>
      <c r="P136" s="345"/>
      <c r="Q136" s="345"/>
      <c r="R136" s="345"/>
      <c r="S136" s="345"/>
      <c r="T136" s="345"/>
      <c r="U136" s="345"/>
      <c r="V136" s="345"/>
      <c r="W136" s="345"/>
      <c r="X136" s="345"/>
      <c r="Y136" s="345"/>
      <c r="Z136" s="345"/>
      <c r="AA136" s="345"/>
      <c r="AB136" s="345"/>
      <c r="AC136" s="345"/>
      <c r="AD136" s="345"/>
      <c r="AE136" s="345"/>
      <c r="AF136" s="345"/>
      <c r="AG136" s="345"/>
      <c r="AH136" s="345"/>
      <c r="AI136" s="345"/>
      <c r="AJ136" s="345"/>
      <c r="AK136" s="345"/>
      <c r="AL136" s="345"/>
      <c r="AM136" s="345"/>
      <c r="AN136" s="345"/>
      <c r="AO136" s="345"/>
      <c r="AP136" s="345"/>
      <c r="AQ136" s="345"/>
      <c r="AR136" s="345"/>
      <c r="AS136" s="345"/>
      <c r="AT136" s="345"/>
      <c r="AU136" s="345"/>
      <c r="AV136" s="345"/>
      <c r="AW136" s="345"/>
      <c r="AX136" s="345"/>
      <c r="AY136" s="345"/>
      <c r="AZ136" s="345"/>
      <c r="BA136" s="345"/>
      <c r="BB136" s="345"/>
      <c r="BC136" s="345"/>
      <c r="BD136" s="345"/>
      <c r="BE136" s="345"/>
      <c r="BF136" s="345"/>
      <c r="BG136" s="345"/>
      <c r="BH136" s="345"/>
      <c r="BI136" s="345"/>
      <c r="BJ136" s="345"/>
      <c r="BK136" s="345"/>
      <c r="BL136" s="345"/>
      <c r="BM136" s="345"/>
      <c r="BN136" s="345"/>
      <c r="BO136" s="345"/>
      <c r="BP136" s="345"/>
      <c r="BQ136" s="345"/>
      <c r="BR136" s="345"/>
      <c r="BS136" s="345"/>
      <c r="BT136" s="345"/>
      <c r="BU136" s="345"/>
      <c r="BV136" s="345"/>
      <c r="BW136" s="345"/>
      <c r="BX136" s="345"/>
      <c r="BY136" s="345"/>
      <c r="BZ136" s="345"/>
      <c r="CA136" s="345"/>
      <c r="CB136" s="345"/>
      <c r="CC136" s="345"/>
      <c r="CD136" s="345"/>
      <c r="CE136" s="345"/>
      <c r="CF136" s="345"/>
      <c r="CG136" s="345"/>
      <c r="CH136" s="345"/>
      <c r="CI136" s="345"/>
      <c r="CJ136" s="345"/>
      <c r="CK136" s="345"/>
      <c r="CL136" s="345"/>
      <c r="CM136" s="345"/>
      <c r="CN136" s="345"/>
      <c r="CO136" s="345"/>
      <c r="CP136" s="345"/>
      <c r="CQ136" s="345"/>
      <c r="CR136" s="345"/>
      <c r="CS136" s="345"/>
      <c r="CT136" s="345"/>
      <c r="CU136" s="345"/>
      <c r="CV136" s="345"/>
      <c r="CW136" s="345"/>
      <c r="CX136" s="345"/>
    </row>
    <row r="137" spans="1:102" ht="15">
      <c r="A137" s="345"/>
      <c r="B137" s="345"/>
      <c r="C137" s="345"/>
      <c r="D137" s="345"/>
      <c r="E137" s="345"/>
      <c r="F137" s="345"/>
      <c r="G137" s="345"/>
      <c r="H137" s="345"/>
      <c r="I137" s="345"/>
      <c r="J137" s="345"/>
      <c r="K137" s="345"/>
      <c r="L137" s="345"/>
      <c r="M137" s="345"/>
      <c r="N137" s="345"/>
      <c r="O137" s="345"/>
      <c r="P137" s="345"/>
      <c r="Q137" s="345"/>
      <c r="R137" s="345"/>
      <c r="S137" s="345"/>
      <c r="T137" s="345"/>
      <c r="U137" s="345"/>
      <c r="V137" s="345"/>
      <c r="W137" s="345"/>
      <c r="X137" s="345"/>
      <c r="Y137" s="345"/>
      <c r="Z137" s="345"/>
      <c r="AA137" s="345"/>
      <c r="AB137" s="345"/>
      <c r="AC137" s="345"/>
      <c r="AD137" s="345"/>
      <c r="AE137" s="345"/>
      <c r="AF137" s="345"/>
      <c r="AG137" s="345"/>
      <c r="AH137" s="345"/>
      <c r="AI137" s="345"/>
      <c r="AJ137" s="345"/>
      <c r="AK137" s="345"/>
      <c r="AL137" s="345"/>
      <c r="AM137" s="345"/>
      <c r="AN137" s="345"/>
      <c r="AO137" s="345"/>
      <c r="AP137" s="345"/>
      <c r="AQ137" s="345"/>
      <c r="AR137" s="345"/>
      <c r="AS137" s="345"/>
      <c r="AT137" s="345"/>
      <c r="AU137" s="345"/>
      <c r="AV137" s="345"/>
      <c r="AW137" s="345"/>
      <c r="AX137" s="345"/>
      <c r="AY137" s="345"/>
      <c r="AZ137" s="345"/>
      <c r="BA137" s="345"/>
      <c r="BB137" s="345"/>
      <c r="BC137" s="345"/>
      <c r="BD137" s="345"/>
      <c r="BE137" s="345"/>
      <c r="BF137" s="345"/>
      <c r="BG137" s="345"/>
      <c r="BH137" s="345"/>
      <c r="BI137" s="345"/>
      <c r="BJ137" s="345"/>
      <c r="BK137" s="345"/>
      <c r="BL137" s="345"/>
      <c r="BM137" s="345"/>
      <c r="BN137" s="345"/>
      <c r="BO137" s="345"/>
      <c r="BP137" s="345"/>
      <c r="BQ137" s="345"/>
      <c r="BR137" s="345"/>
      <c r="BS137" s="345"/>
      <c r="BT137" s="345"/>
      <c r="BU137" s="345"/>
      <c r="BV137" s="345"/>
      <c r="BW137" s="345"/>
      <c r="BX137" s="345"/>
      <c r="BY137" s="345"/>
      <c r="BZ137" s="345"/>
      <c r="CA137" s="345"/>
      <c r="CB137" s="345"/>
      <c r="CC137" s="345"/>
      <c r="CD137" s="345"/>
      <c r="CE137" s="345"/>
      <c r="CF137" s="345"/>
      <c r="CG137" s="345"/>
      <c r="CH137" s="345"/>
      <c r="CI137" s="345"/>
      <c r="CJ137" s="345"/>
      <c r="CK137" s="345"/>
      <c r="CL137" s="345"/>
      <c r="CM137" s="345"/>
      <c r="CN137" s="345"/>
      <c r="CO137" s="345"/>
      <c r="CP137" s="345"/>
      <c r="CQ137" s="345"/>
      <c r="CR137" s="345"/>
      <c r="CS137" s="345"/>
      <c r="CT137" s="345"/>
      <c r="CU137" s="345"/>
      <c r="CV137" s="345"/>
      <c r="CW137" s="345"/>
      <c r="CX137" s="345"/>
    </row>
    <row r="138" spans="1:102" ht="15">
      <c r="A138" s="480" t="s">
        <v>531</v>
      </c>
      <c r="B138" s="345"/>
      <c r="C138" s="345"/>
      <c r="D138" s="345"/>
      <c r="E138" s="345"/>
      <c r="F138" s="345"/>
      <c r="G138" s="345"/>
      <c r="H138" s="345"/>
      <c r="I138" s="345"/>
      <c r="J138" s="345"/>
      <c r="K138" s="345"/>
      <c r="L138" s="345"/>
      <c r="M138" s="345"/>
      <c r="N138" s="345"/>
      <c r="O138" s="345"/>
      <c r="P138" s="345"/>
      <c r="Q138" s="345"/>
      <c r="R138" s="345"/>
      <c r="S138" s="345"/>
      <c r="T138" s="345"/>
      <c r="U138" s="345"/>
      <c r="V138" s="345"/>
      <c r="W138" s="345"/>
      <c r="X138" s="345"/>
      <c r="Y138" s="345"/>
      <c r="Z138" s="345"/>
      <c r="AA138" s="345"/>
      <c r="AB138" s="345"/>
      <c r="AC138" s="345"/>
      <c r="AD138" s="345"/>
      <c r="AE138" s="345"/>
      <c r="AF138" s="345"/>
      <c r="AG138" s="345"/>
      <c r="AH138" s="345"/>
      <c r="AI138" s="345"/>
      <c r="AJ138" s="345"/>
      <c r="AK138" s="345"/>
      <c r="AL138" s="345"/>
      <c r="AM138" s="345"/>
      <c r="AN138" s="345"/>
      <c r="AO138" s="345"/>
      <c r="AP138" s="345"/>
      <c r="AQ138" s="345"/>
      <c r="AR138" s="345"/>
      <c r="AS138" s="345"/>
      <c r="AT138" s="345"/>
      <c r="AU138" s="345"/>
      <c r="AV138" s="345"/>
      <c r="AW138" s="345"/>
      <c r="AX138" s="345"/>
      <c r="AY138" s="345"/>
      <c r="AZ138" s="345"/>
      <c r="BA138" s="345"/>
      <c r="BB138" s="345"/>
      <c r="BC138" s="345"/>
      <c r="BD138" s="345"/>
      <c r="BE138" s="345"/>
      <c r="BF138" s="345"/>
      <c r="BG138" s="345"/>
      <c r="BH138" s="345"/>
      <c r="BI138" s="345"/>
      <c r="BJ138" s="345"/>
      <c r="BK138" s="345"/>
      <c r="BL138" s="345"/>
      <c r="BM138" s="345"/>
      <c r="BN138" s="345"/>
      <c r="BO138" s="345"/>
      <c r="BP138" s="345"/>
      <c r="BQ138" s="345"/>
      <c r="BR138" s="345"/>
      <c r="BS138" s="345"/>
      <c r="BT138" s="345"/>
      <c r="BU138" s="345"/>
      <c r="BV138" s="345"/>
      <c r="BW138" s="345"/>
      <c r="BX138" s="345"/>
      <c r="BY138" s="345"/>
      <c r="BZ138" s="345"/>
      <c r="CA138" s="345"/>
      <c r="CB138" s="345"/>
      <c r="CC138" s="345"/>
      <c r="CD138" s="345"/>
      <c r="CE138" s="345"/>
      <c r="CF138" s="345"/>
      <c r="CG138" s="345"/>
      <c r="CH138" s="345"/>
      <c r="CI138" s="345"/>
      <c r="CJ138" s="345"/>
      <c r="CK138" s="345"/>
      <c r="CL138" s="345"/>
      <c r="CM138" s="345"/>
      <c r="CN138" s="345"/>
      <c r="CO138" s="345"/>
      <c r="CP138" s="345"/>
      <c r="CQ138" s="345"/>
      <c r="CR138" s="345"/>
      <c r="CS138" s="345"/>
      <c r="CT138" s="345"/>
      <c r="CU138" s="345"/>
      <c r="CV138" s="345"/>
      <c r="CW138" s="345"/>
      <c r="CX138" s="345"/>
    </row>
    <row r="139" spans="1:102" ht="15">
      <c r="A139" s="336" t="s">
        <v>532</v>
      </c>
      <c r="B139" s="345"/>
      <c r="C139" s="345"/>
      <c r="D139" s="345"/>
      <c r="E139" s="345"/>
      <c r="F139" s="345"/>
      <c r="G139" s="345"/>
      <c r="H139" s="345"/>
      <c r="I139" s="345"/>
      <c r="J139" s="345"/>
      <c r="K139" s="345"/>
      <c r="L139" s="345"/>
      <c r="M139" s="345"/>
      <c r="N139" s="345"/>
      <c r="O139" s="345"/>
      <c r="P139" s="345"/>
      <c r="Q139" s="345"/>
      <c r="R139" s="345"/>
      <c r="S139" s="345"/>
      <c r="T139" s="345"/>
      <c r="U139" s="345"/>
      <c r="V139" s="345"/>
      <c r="W139" s="345"/>
      <c r="X139" s="345"/>
      <c r="Y139" s="345"/>
      <c r="Z139" s="345"/>
      <c r="AA139" s="345"/>
      <c r="AB139" s="345"/>
      <c r="AC139" s="345"/>
      <c r="AD139" s="345"/>
      <c r="AE139" s="345"/>
      <c r="AF139" s="345"/>
      <c r="AG139" s="345"/>
      <c r="AH139" s="345"/>
      <c r="AI139" s="345"/>
      <c r="AJ139" s="345"/>
      <c r="AK139" s="345"/>
      <c r="AL139" s="345"/>
      <c r="AM139" s="345"/>
      <c r="AN139" s="345"/>
      <c r="AO139" s="345"/>
      <c r="AP139" s="345"/>
      <c r="AQ139" s="345"/>
      <c r="AR139" s="345"/>
      <c r="AS139" s="345"/>
      <c r="AT139" s="345"/>
      <c r="AU139" s="345"/>
      <c r="AV139" s="345"/>
      <c r="AW139" s="345"/>
      <c r="AX139" s="345"/>
      <c r="AY139" s="345"/>
      <c r="AZ139" s="345"/>
      <c r="BA139" s="345"/>
      <c r="BB139" s="345"/>
      <c r="BC139" s="345"/>
      <c r="BD139" s="345"/>
      <c r="BE139" s="345"/>
      <c r="BF139" s="345"/>
      <c r="BG139" s="345"/>
      <c r="BH139" s="345"/>
      <c r="BI139" s="345"/>
      <c r="BJ139" s="345"/>
      <c r="BK139" s="345"/>
      <c r="BL139" s="345"/>
      <c r="BM139" s="345"/>
      <c r="BN139" s="345"/>
      <c r="BO139" s="345"/>
      <c r="BP139" s="345"/>
      <c r="BQ139" s="345"/>
      <c r="BR139" s="345"/>
      <c r="BS139" s="345"/>
      <c r="BT139" s="345"/>
      <c r="BU139" s="345"/>
      <c r="BV139" s="345"/>
      <c r="BW139" s="345"/>
      <c r="BX139" s="345"/>
      <c r="BY139" s="345"/>
      <c r="BZ139" s="345"/>
      <c r="CA139" s="345"/>
      <c r="CB139" s="345"/>
      <c r="CC139" s="345"/>
      <c r="CD139" s="345"/>
      <c r="CE139" s="345"/>
      <c r="CF139" s="345"/>
      <c r="CG139" s="345"/>
      <c r="CH139" s="345"/>
      <c r="CI139" s="345"/>
      <c r="CJ139" s="345"/>
      <c r="CK139" s="345"/>
      <c r="CL139" s="345"/>
      <c r="CM139" s="345"/>
      <c r="CN139" s="345"/>
      <c r="CO139" s="345"/>
      <c r="CP139" s="345"/>
      <c r="CQ139" s="345"/>
      <c r="CR139" s="345"/>
      <c r="CS139" s="345"/>
      <c r="CT139" s="345"/>
      <c r="CU139" s="345"/>
      <c r="CV139" s="345"/>
      <c r="CW139" s="345"/>
      <c r="CX139" s="345"/>
    </row>
    <row r="140" spans="1:102" ht="15">
      <c r="A140" s="336"/>
      <c r="B140" s="345"/>
      <c r="C140" s="345"/>
      <c r="D140" s="345"/>
      <c r="E140" s="345"/>
      <c r="F140" s="345"/>
      <c r="G140" s="345"/>
      <c r="H140" s="345"/>
      <c r="I140" s="345"/>
      <c r="J140" s="345"/>
      <c r="K140" s="345"/>
      <c r="L140" s="345"/>
      <c r="M140" s="345"/>
      <c r="N140" s="345"/>
      <c r="O140" s="345"/>
      <c r="P140" s="345"/>
      <c r="Q140" s="345"/>
      <c r="R140" s="345"/>
      <c r="S140" s="345"/>
      <c r="T140" s="345"/>
      <c r="U140" s="345"/>
      <c r="V140" s="345"/>
      <c r="W140" s="345"/>
      <c r="X140" s="345"/>
      <c r="Y140" s="345"/>
      <c r="Z140" s="345"/>
      <c r="AA140" s="345"/>
      <c r="AB140" s="345"/>
      <c r="AC140" s="345"/>
      <c r="AD140" s="345"/>
      <c r="AE140" s="345"/>
      <c r="AF140" s="345"/>
      <c r="AG140" s="345"/>
      <c r="AH140" s="345"/>
      <c r="AI140" s="345"/>
      <c r="AJ140" s="345"/>
      <c r="AK140" s="345"/>
      <c r="AL140" s="345"/>
      <c r="AM140" s="345"/>
      <c r="AN140" s="345"/>
      <c r="AO140" s="345"/>
      <c r="AP140" s="345"/>
      <c r="AQ140" s="345"/>
      <c r="AR140" s="345"/>
      <c r="AS140" s="345"/>
      <c r="AT140" s="345"/>
      <c r="AU140" s="345"/>
      <c r="AV140" s="345"/>
      <c r="AW140" s="345"/>
      <c r="AX140" s="345"/>
      <c r="AY140" s="345"/>
      <c r="AZ140" s="345"/>
      <c r="BA140" s="345"/>
      <c r="BB140" s="345"/>
      <c r="BC140" s="345"/>
      <c r="BD140" s="345"/>
      <c r="BE140" s="345"/>
      <c r="BF140" s="345"/>
      <c r="BG140" s="345"/>
      <c r="BH140" s="345"/>
      <c r="BI140" s="345"/>
      <c r="BJ140" s="345"/>
      <c r="BK140" s="345"/>
      <c r="BL140" s="345"/>
      <c r="BM140" s="345"/>
      <c r="BN140" s="345"/>
      <c r="BO140" s="345"/>
      <c r="BP140" s="345"/>
      <c r="BQ140" s="345"/>
      <c r="BR140" s="345"/>
      <c r="BS140" s="345"/>
      <c r="BT140" s="345"/>
      <c r="BU140" s="345"/>
      <c r="BV140" s="345"/>
      <c r="BW140" s="345"/>
      <c r="BX140" s="345"/>
      <c r="BY140" s="345"/>
      <c r="BZ140" s="345"/>
      <c r="CA140" s="345"/>
      <c r="CB140" s="345"/>
      <c r="CC140" s="345"/>
      <c r="CD140" s="345"/>
      <c r="CE140" s="345"/>
      <c r="CF140" s="345"/>
      <c r="CG140" s="345"/>
      <c r="CH140" s="345"/>
      <c r="CI140" s="345"/>
      <c r="CJ140" s="345"/>
      <c r="CK140" s="345"/>
      <c r="CL140" s="345"/>
      <c r="CM140" s="345"/>
      <c r="CN140" s="345"/>
      <c r="CO140" s="345"/>
      <c r="CP140" s="345"/>
      <c r="CQ140" s="345"/>
      <c r="CR140" s="345"/>
      <c r="CS140" s="345"/>
      <c r="CT140" s="345"/>
      <c r="CU140" s="345"/>
      <c r="CV140" s="345"/>
      <c r="CW140" s="345"/>
      <c r="CX140" s="345"/>
    </row>
    <row r="141" spans="1:102" ht="15">
      <c r="A141" s="345" t="s">
        <v>533</v>
      </c>
      <c r="B141" s="345"/>
      <c r="C141" s="345"/>
      <c r="D141" s="345"/>
      <c r="E141" s="345"/>
      <c r="F141" s="345"/>
      <c r="G141" s="345"/>
      <c r="H141" s="345"/>
      <c r="I141" s="345"/>
      <c r="J141" s="345"/>
      <c r="K141" s="345"/>
      <c r="L141" s="345"/>
      <c r="M141" s="345"/>
      <c r="N141" s="345"/>
      <c r="O141" s="345"/>
      <c r="P141" s="345"/>
      <c r="Q141" s="345"/>
      <c r="R141" s="345"/>
      <c r="S141" s="345"/>
      <c r="T141" s="345"/>
      <c r="U141" s="345"/>
      <c r="V141" s="345"/>
      <c r="W141" s="345"/>
      <c r="X141" s="345"/>
      <c r="Y141" s="345"/>
      <c r="Z141" s="345"/>
      <c r="AA141" s="345"/>
      <c r="AB141" s="345"/>
      <c r="AC141" s="345"/>
      <c r="AD141" s="345"/>
      <c r="AE141" s="345"/>
      <c r="AF141" s="345"/>
      <c r="AG141" s="345"/>
      <c r="AH141" s="345"/>
      <c r="AI141" s="345"/>
      <c r="AJ141" s="345"/>
      <c r="AK141" s="345"/>
      <c r="AL141" s="345"/>
      <c r="AM141" s="345"/>
      <c r="AN141" s="345"/>
      <c r="AO141" s="345"/>
      <c r="AP141" s="345"/>
      <c r="AQ141" s="345"/>
      <c r="AR141" s="345"/>
      <c r="AS141" s="345"/>
      <c r="AT141" s="345"/>
      <c r="AU141" s="345"/>
      <c r="AV141" s="345"/>
      <c r="AW141" s="345"/>
      <c r="AX141" s="345"/>
      <c r="AY141" s="345"/>
      <c r="AZ141" s="345"/>
      <c r="BA141" s="345"/>
      <c r="BB141" s="345"/>
      <c r="BC141" s="345"/>
      <c r="BD141" s="345"/>
      <c r="BE141" s="345"/>
      <c r="BF141" s="345"/>
      <c r="BG141" s="345"/>
      <c r="BH141" s="345"/>
      <c r="BI141" s="345"/>
      <c r="BJ141" s="345"/>
      <c r="BK141" s="345"/>
      <c r="BL141" s="345"/>
      <c r="BM141" s="345"/>
      <c r="BN141" s="345"/>
      <c r="BO141" s="345"/>
      <c r="BP141" s="345"/>
      <c r="BQ141" s="345"/>
      <c r="BR141" s="345"/>
      <c r="BS141" s="345"/>
      <c r="BT141" s="345"/>
      <c r="BU141" s="345"/>
      <c r="BV141" s="345"/>
      <c r="BW141" s="345"/>
      <c r="BX141" s="345"/>
      <c r="BY141" s="345"/>
      <c r="BZ141" s="345"/>
      <c r="CA141" s="345"/>
      <c r="CB141" s="345"/>
      <c r="CC141" s="345"/>
      <c r="CD141" s="345"/>
      <c r="CE141" s="345"/>
      <c r="CF141" s="345"/>
      <c r="CG141" s="345"/>
      <c r="CH141" s="345"/>
      <c r="CI141" s="345"/>
      <c r="CJ141" s="345"/>
      <c r="CK141" s="345"/>
      <c r="CL141" s="345"/>
      <c r="CM141" s="345"/>
      <c r="CN141" s="345"/>
      <c r="CO141" s="345"/>
      <c r="CP141" s="345"/>
      <c r="CQ141" s="345"/>
      <c r="CR141" s="345"/>
      <c r="CS141" s="345"/>
      <c r="CT141" s="345"/>
      <c r="CU141" s="345"/>
      <c r="CV141" s="345"/>
      <c r="CW141" s="345"/>
      <c r="CX141" s="345"/>
    </row>
    <row r="142" spans="1:102" ht="15">
      <c r="A142" s="345" t="s">
        <v>534</v>
      </c>
      <c r="B142" s="345"/>
      <c r="C142" s="345"/>
      <c r="D142" s="345"/>
      <c r="E142" s="345"/>
      <c r="F142" s="345"/>
      <c r="G142" s="345"/>
      <c r="H142" s="345"/>
      <c r="I142" s="345"/>
      <c r="J142" s="345"/>
      <c r="K142" s="345"/>
      <c r="L142" s="345"/>
      <c r="M142" s="345"/>
      <c r="N142" s="345"/>
      <c r="O142" s="345"/>
      <c r="P142" s="345"/>
      <c r="Q142" s="345"/>
      <c r="R142" s="345"/>
      <c r="S142" s="345"/>
      <c r="T142" s="345"/>
      <c r="U142" s="345"/>
      <c r="V142" s="345"/>
      <c r="W142" s="345"/>
      <c r="X142" s="345"/>
      <c r="Y142" s="345"/>
      <c r="Z142" s="345"/>
      <c r="AA142" s="345"/>
      <c r="AB142" s="345"/>
      <c r="AC142" s="345"/>
      <c r="AD142" s="345"/>
      <c r="AE142" s="345"/>
      <c r="AF142" s="345"/>
      <c r="AG142" s="345"/>
      <c r="AH142" s="345"/>
      <c r="AI142" s="345"/>
      <c r="AJ142" s="345"/>
      <c r="AK142" s="345"/>
      <c r="AL142" s="345"/>
      <c r="AM142" s="345"/>
      <c r="AN142" s="345"/>
      <c r="AO142" s="345"/>
      <c r="AP142" s="345"/>
      <c r="AQ142" s="345"/>
      <c r="AR142" s="345"/>
      <c r="AS142" s="345"/>
      <c r="AT142" s="345"/>
      <c r="AU142" s="345"/>
      <c r="AV142" s="345"/>
      <c r="AW142" s="345"/>
      <c r="AX142" s="345"/>
      <c r="AY142" s="345"/>
      <c r="AZ142" s="345"/>
      <c r="BA142" s="345"/>
      <c r="BB142" s="345"/>
      <c r="BC142" s="345"/>
      <c r="BD142" s="345"/>
      <c r="BE142" s="345"/>
      <c r="BF142" s="345"/>
      <c r="BG142" s="345"/>
      <c r="BH142" s="345"/>
      <c r="BI142" s="345"/>
      <c r="BJ142" s="345"/>
      <c r="BK142" s="345"/>
      <c r="BL142" s="345"/>
      <c r="BM142" s="345"/>
      <c r="BN142" s="345"/>
      <c r="BO142" s="345"/>
      <c r="BP142" s="345"/>
      <c r="BQ142" s="345"/>
      <c r="BR142" s="345"/>
      <c r="BS142" s="345"/>
      <c r="BT142" s="345"/>
      <c r="BU142" s="345"/>
      <c r="BV142" s="345"/>
      <c r="BW142" s="345"/>
      <c r="BX142" s="345"/>
      <c r="BY142" s="345"/>
      <c r="BZ142" s="345"/>
      <c r="CA142" s="345"/>
      <c r="CB142" s="345"/>
      <c r="CC142" s="345"/>
      <c r="CD142" s="345"/>
      <c r="CE142" s="345"/>
      <c r="CF142" s="345"/>
      <c r="CG142" s="345"/>
      <c r="CH142" s="345"/>
      <c r="CI142" s="345"/>
      <c r="CJ142" s="345"/>
      <c r="CK142" s="345"/>
      <c r="CL142" s="345"/>
      <c r="CM142" s="345"/>
      <c r="CN142" s="345"/>
      <c r="CO142" s="345"/>
      <c r="CP142" s="345"/>
      <c r="CQ142" s="345"/>
      <c r="CR142" s="345"/>
      <c r="CS142" s="345"/>
      <c r="CT142" s="345"/>
      <c r="CU142" s="345"/>
      <c r="CV142" s="345"/>
      <c r="CW142" s="345"/>
      <c r="CX142" s="345"/>
    </row>
    <row r="143" spans="1:102" ht="15">
      <c r="A143" s="345" t="s">
        <v>535</v>
      </c>
      <c r="B143" s="345"/>
      <c r="C143" s="345"/>
      <c r="D143" s="345"/>
      <c r="E143" s="345"/>
      <c r="F143" s="345"/>
      <c r="G143" s="345"/>
      <c r="H143" s="345"/>
      <c r="I143" s="345"/>
      <c r="J143" s="345"/>
      <c r="K143" s="345"/>
      <c r="L143" s="345"/>
      <c r="M143" s="345"/>
      <c r="N143" s="345"/>
      <c r="O143" s="345"/>
      <c r="P143" s="345"/>
      <c r="Q143" s="345"/>
      <c r="R143" s="345"/>
      <c r="S143" s="345"/>
      <c r="T143" s="345"/>
      <c r="U143" s="345"/>
      <c r="V143" s="345"/>
      <c r="W143" s="345"/>
      <c r="X143" s="345"/>
      <c r="Y143" s="345"/>
      <c r="Z143" s="345"/>
      <c r="AA143" s="345"/>
      <c r="AB143" s="345"/>
      <c r="AC143" s="345"/>
      <c r="AD143" s="345"/>
      <c r="AE143" s="345"/>
      <c r="AF143" s="345"/>
      <c r="AG143" s="345"/>
      <c r="AH143" s="345"/>
      <c r="AI143" s="345"/>
      <c r="AJ143" s="345"/>
      <c r="AK143" s="345"/>
      <c r="AL143" s="345"/>
      <c r="AM143" s="345"/>
      <c r="AN143" s="345"/>
      <c r="AO143" s="345"/>
      <c r="AP143" s="345"/>
      <c r="AQ143" s="345"/>
      <c r="AR143" s="345"/>
      <c r="AS143" s="345"/>
      <c r="AT143" s="345"/>
      <c r="AU143" s="345"/>
      <c r="AV143" s="345"/>
      <c r="AW143" s="345"/>
      <c r="AX143" s="345"/>
      <c r="AY143" s="345"/>
      <c r="AZ143" s="345"/>
      <c r="BA143" s="345"/>
      <c r="BB143" s="345"/>
      <c r="BC143" s="345"/>
      <c r="BD143" s="345"/>
      <c r="BE143" s="345"/>
      <c r="BF143" s="345"/>
      <c r="BG143" s="345"/>
      <c r="BH143" s="345"/>
      <c r="BI143" s="345"/>
      <c r="BJ143" s="345"/>
      <c r="BK143" s="345"/>
      <c r="BL143" s="345"/>
      <c r="BM143" s="345"/>
      <c r="BN143" s="345"/>
      <c r="BO143" s="345"/>
      <c r="BP143" s="345"/>
      <c r="BQ143" s="345"/>
      <c r="BR143" s="345"/>
      <c r="BS143" s="345"/>
      <c r="BT143" s="345"/>
      <c r="BU143" s="345"/>
      <c r="BV143" s="345"/>
      <c r="BW143" s="345"/>
      <c r="BX143" s="345"/>
      <c r="BY143" s="345"/>
      <c r="BZ143" s="345"/>
      <c r="CA143" s="345"/>
      <c r="CB143" s="345"/>
      <c r="CC143" s="345"/>
      <c r="CD143" s="345"/>
      <c r="CE143" s="345"/>
      <c r="CF143" s="345"/>
      <c r="CG143" s="345"/>
      <c r="CH143" s="345"/>
      <c r="CI143" s="345"/>
      <c r="CJ143" s="345"/>
      <c r="CK143" s="345"/>
      <c r="CL143" s="345"/>
      <c r="CM143" s="345"/>
      <c r="CN143" s="345"/>
      <c r="CO143" s="345"/>
      <c r="CP143" s="345"/>
      <c r="CQ143" s="345"/>
      <c r="CR143" s="345"/>
      <c r="CS143" s="345"/>
      <c r="CT143" s="345"/>
      <c r="CU143" s="345"/>
      <c r="CV143" s="345"/>
      <c r="CW143" s="345"/>
      <c r="CX143" s="345"/>
    </row>
    <row r="144" spans="1:102" ht="15">
      <c r="A144" s="345"/>
      <c r="B144" s="345"/>
      <c r="C144" s="345"/>
      <c r="D144" s="345"/>
      <c r="E144" s="345"/>
      <c r="F144" s="345"/>
      <c r="G144" s="345"/>
      <c r="H144" s="345"/>
      <c r="I144" s="345"/>
      <c r="J144" s="345"/>
      <c r="K144" s="345"/>
      <c r="L144" s="345"/>
      <c r="M144" s="345"/>
      <c r="N144" s="345"/>
      <c r="O144" s="345"/>
      <c r="P144" s="345"/>
      <c r="Q144" s="345"/>
      <c r="R144" s="345"/>
      <c r="S144" s="345"/>
      <c r="T144" s="345"/>
      <c r="U144" s="345"/>
      <c r="V144" s="345"/>
      <c r="W144" s="345"/>
      <c r="X144" s="345"/>
      <c r="Y144" s="345"/>
      <c r="Z144" s="345"/>
      <c r="AA144" s="345"/>
      <c r="AB144" s="345"/>
      <c r="AC144" s="345"/>
      <c r="AD144" s="345"/>
      <c r="AE144" s="345"/>
      <c r="AF144" s="345"/>
      <c r="AG144" s="345"/>
      <c r="AH144" s="345"/>
      <c r="AI144" s="345"/>
      <c r="AJ144" s="345"/>
      <c r="AK144" s="345"/>
      <c r="AL144" s="345"/>
      <c r="AM144" s="345"/>
      <c r="AN144" s="345"/>
      <c r="AO144" s="345"/>
      <c r="AP144" s="345"/>
      <c r="AQ144" s="345"/>
      <c r="AR144" s="345"/>
      <c r="AS144" s="345"/>
      <c r="AT144" s="345"/>
      <c r="AU144" s="345"/>
      <c r="AV144" s="345"/>
      <c r="AW144" s="345"/>
      <c r="AX144" s="345"/>
      <c r="AY144" s="345"/>
      <c r="AZ144" s="345"/>
      <c r="BA144" s="345"/>
      <c r="BB144" s="345"/>
      <c r="BC144" s="345"/>
      <c r="BD144" s="345"/>
      <c r="BE144" s="345"/>
      <c r="BF144" s="345"/>
      <c r="BG144" s="345"/>
      <c r="BH144" s="345"/>
      <c r="BI144" s="345"/>
      <c r="BJ144" s="345"/>
      <c r="BK144" s="345"/>
      <c r="BL144" s="345"/>
      <c r="BM144" s="345"/>
      <c r="BN144" s="345"/>
      <c r="BO144" s="345"/>
      <c r="BP144" s="345"/>
      <c r="BQ144" s="345"/>
      <c r="BR144" s="345"/>
      <c r="BS144" s="345"/>
      <c r="BT144" s="345"/>
      <c r="BU144" s="345"/>
      <c r="BV144" s="345"/>
      <c r="BW144" s="345"/>
      <c r="BX144" s="345"/>
      <c r="BY144" s="345"/>
      <c r="BZ144" s="345"/>
      <c r="CA144" s="345"/>
      <c r="CB144" s="345"/>
      <c r="CC144" s="345"/>
      <c r="CD144" s="345"/>
      <c r="CE144" s="345"/>
      <c r="CF144" s="345"/>
      <c r="CG144" s="345"/>
      <c r="CH144" s="345"/>
      <c r="CI144" s="345"/>
      <c r="CJ144" s="345"/>
      <c r="CK144" s="345"/>
      <c r="CL144" s="345"/>
      <c r="CM144" s="345"/>
      <c r="CN144" s="345"/>
      <c r="CO144" s="345"/>
      <c r="CP144" s="345"/>
      <c r="CQ144" s="345"/>
      <c r="CR144" s="345"/>
      <c r="CS144" s="345"/>
      <c r="CT144" s="345"/>
      <c r="CU144" s="345"/>
      <c r="CV144" s="345"/>
      <c r="CW144" s="345"/>
      <c r="CX144" s="345"/>
    </row>
    <row r="145" spans="1:102" ht="15">
      <c r="A145" s="345" t="s">
        <v>538</v>
      </c>
      <c r="B145" s="345"/>
      <c r="C145" s="345"/>
      <c r="D145" s="345"/>
      <c r="E145" s="345"/>
      <c r="F145" s="345"/>
      <c r="G145" s="345"/>
      <c r="H145" s="345"/>
      <c r="I145" s="345"/>
      <c r="J145" s="345"/>
      <c r="K145" s="345"/>
      <c r="L145" s="345"/>
      <c r="M145" s="345"/>
      <c r="N145" s="345"/>
      <c r="O145" s="345"/>
      <c r="P145" s="345"/>
      <c r="Q145" s="345"/>
      <c r="R145" s="345"/>
      <c r="S145" s="345"/>
      <c r="T145" s="345"/>
      <c r="U145" s="345"/>
      <c r="V145" s="345"/>
      <c r="W145" s="345"/>
      <c r="X145" s="345"/>
      <c r="Y145" s="345"/>
      <c r="Z145" s="345"/>
      <c r="AA145" s="345"/>
      <c r="AB145" s="345"/>
      <c r="AC145" s="345"/>
      <c r="AD145" s="345"/>
      <c r="AE145" s="345"/>
      <c r="AF145" s="345"/>
      <c r="AG145" s="345"/>
      <c r="AH145" s="345"/>
      <c r="AI145" s="345"/>
      <c r="AJ145" s="345"/>
      <c r="AK145" s="345"/>
      <c r="AL145" s="345"/>
      <c r="AM145" s="345"/>
      <c r="AN145" s="345"/>
      <c r="AO145" s="345"/>
      <c r="AP145" s="345"/>
      <c r="AQ145" s="345"/>
      <c r="AR145" s="345"/>
      <c r="AS145" s="345"/>
      <c r="AT145" s="345"/>
      <c r="AU145" s="345"/>
      <c r="AV145" s="345"/>
      <c r="AW145" s="345"/>
      <c r="AX145" s="345"/>
      <c r="AY145" s="345"/>
      <c r="AZ145" s="345"/>
      <c r="BA145" s="345"/>
      <c r="BB145" s="345"/>
      <c r="BC145" s="345"/>
      <c r="BD145" s="345"/>
      <c r="BE145" s="345"/>
      <c r="BF145" s="345"/>
      <c r="BG145" s="345"/>
      <c r="BH145" s="345"/>
      <c r="BI145" s="345"/>
      <c r="BJ145" s="345"/>
      <c r="BK145" s="345"/>
      <c r="BL145" s="345"/>
      <c r="BM145" s="345"/>
      <c r="BN145" s="345"/>
      <c r="BO145" s="345"/>
      <c r="BP145" s="345"/>
      <c r="BQ145" s="345"/>
      <c r="BR145" s="345"/>
      <c r="BS145" s="345"/>
      <c r="BT145" s="345"/>
      <c r="BU145" s="345"/>
      <c r="BV145" s="345"/>
      <c r="BW145" s="345"/>
      <c r="BX145" s="345"/>
      <c r="BY145" s="345"/>
      <c r="BZ145" s="345"/>
      <c r="CA145" s="345"/>
      <c r="CB145" s="345"/>
      <c r="CC145" s="345"/>
      <c r="CD145" s="345"/>
      <c r="CE145" s="345"/>
      <c r="CF145" s="345"/>
      <c r="CG145" s="345"/>
      <c r="CH145" s="345"/>
      <c r="CI145" s="345"/>
      <c r="CJ145" s="345"/>
      <c r="CK145" s="345"/>
      <c r="CL145" s="345"/>
      <c r="CM145" s="345"/>
      <c r="CN145" s="345"/>
      <c r="CO145" s="345"/>
      <c r="CP145" s="345"/>
      <c r="CQ145" s="345"/>
      <c r="CR145" s="345"/>
      <c r="CS145" s="345"/>
      <c r="CT145" s="345"/>
      <c r="CU145" s="345"/>
      <c r="CV145" s="345"/>
      <c r="CW145" s="345"/>
      <c r="CX145" s="345"/>
    </row>
    <row r="146" spans="1:102" ht="15">
      <c r="A146" s="345"/>
      <c r="B146" s="345"/>
      <c r="C146" s="345"/>
      <c r="D146" s="345"/>
      <c r="E146" s="345"/>
      <c r="F146" s="345"/>
      <c r="G146" s="345"/>
      <c r="H146" s="345"/>
      <c r="I146" s="345"/>
      <c r="J146" s="345"/>
      <c r="K146" s="345"/>
      <c r="L146" s="345"/>
      <c r="M146" s="345"/>
      <c r="N146" s="345"/>
      <c r="O146" s="345"/>
      <c r="P146" s="345"/>
      <c r="Q146" s="345"/>
      <c r="R146" s="345"/>
      <c r="S146" s="345"/>
      <c r="T146" s="345"/>
      <c r="U146" s="345"/>
      <c r="V146" s="345"/>
      <c r="W146" s="345"/>
      <c r="X146" s="345"/>
      <c r="Y146" s="345"/>
      <c r="Z146" s="345"/>
      <c r="AA146" s="345"/>
      <c r="AB146" s="345"/>
      <c r="AC146" s="345"/>
      <c r="AD146" s="345"/>
      <c r="AE146" s="345"/>
      <c r="AF146" s="345"/>
      <c r="AG146" s="345"/>
      <c r="AH146" s="345"/>
      <c r="AI146" s="345"/>
      <c r="AJ146" s="345"/>
      <c r="AK146" s="345"/>
      <c r="AL146" s="345"/>
      <c r="AM146" s="345"/>
      <c r="AN146" s="345"/>
      <c r="AO146" s="345"/>
      <c r="AP146" s="345"/>
      <c r="AQ146" s="345"/>
      <c r="AR146" s="345"/>
      <c r="AS146" s="345"/>
      <c r="AT146" s="345"/>
      <c r="AU146" s="345"/>
      <c r="AV146" s="345"/>
      <c r="AW146" s="345"/>
      <c r="AX146" s="345"/>
      <c r="AY146" s="345"/>
      <c r="AZ146" s="345"/>
      <c r="BA146" s="345"/>
      <c r="BB146" s="345"/>
      <c r="BC146" s="345"/>
      <c r="BD146" s="345"/>
      <c r="BE146" s="345"/>
      <c r="BF146" s="345"/>
      <c r="BG146" s="345"/>
      <c r="BH146" s="345"/>
      <c r="BI146" s="345"/>
      <c r="BJ146" s="345"/>
      <c r="BK146" s="345"/>
      <c r="BL146" s="345"/>
      <c r="BM146" s="345"/>
      <c r="BN146" s="345"/>
      <c r="BO146" s="345"/>
      <c r="BP146" s="345"/>
      <c r="BQ146" s="345"/>
      <c r="BR146" s="345"/>
      <c r="BS146" s="345"/>
      <c r="BT146" s="345"/>
      <c r="BU146" s="345"/>
      <c r="BV146" s="345"/>
      <c r="BW146" s="345"/>
      <c r="BX146" s="345"/>
      <c r="BY146" s="345"/>
      <c r="BZ146" s="345"/>
      <c r="CA146" s="345"/>
      <c r="CB146" s="345"/>
      <c r="CC146" s="345"/>
      <c r="CD146" s="345"/>
      <c r="CE146" s="345"/>
      <c r="CF146" s="345"/>
      <c r="CG146" s="345"/>
      <c r="CH146" s="345"/>
      <c r="CI146" s="345"/>
      <c r="CJ146" s="345"/>
      <c r="CK146" s="345"/>
      <c r="CL146" s="345"/>
      <c r="CM146" s="345"/>
      <c r="CN146" s="345"/>
      <c r="CO146" s="345"/>
      <c r="CP146" s="345"/>
      <c r="CQ146" s="345"/>
      <c r="CR146" s="345"/>
      <c r="CS146" s="345"/>
      <c r="CT146" s="345"/>
      <c r="CU146" s="345"/>
      <c r="CV146" s="345"/>
      <c r="CW146" s="345"/>
      <c r="CX146" s="345"/>
    </row>
    <row r="147" spans="1:102" ht="15">
      <c r="A147" s="345" t="s">
        <v>636</v>
      </c>
      <c r="B147" s="345"/>
      <c r="C147" s="345"/>
      <c r="D147" s="345"/>
      <c r="E147" s="345"/>
      <c r="F147" s="345"/>
      <c r="G147" s="345"/>
      <c r="H147" s="345"/>
      <c r="I147" s="345"/>
      <c r="J147" s="345"/>
      <c r="K147" s="345"/>
      <c r="L147" s="345"/>
      <c r="M147" s="345"/>
      <c r="N147" s="345"/>
      <c r="O147" s="345"/>
      <c r="P147" s="345"/>
      <c r="Q147" s="345"/>
      <c r="R147" s="345"/>
      <c r="S147" s="345"/>
      <c r="T147" s="345"/>
      <c r="U147" s="345"/>
      <c r="V147" s="345"/>
      <c r="W147" s="345"/>
      <c r="X147" s="345"/>
      <c r="Y147" s="345"/>
      <c r="Z147" s="345"/>
      <c r="AA147" s="345"/>
      <c r="AB147" s="345"/>
      <c r="AC147" s="345"/>
      <c r="AD147" s="345"/>
      <c r="AE147" s="345"/>
      <c r="AF147" s="345"/>
      <c r="AG147" s="345"/>
      <c r="AH147" s="345"/>
      <c r="AI147" s="345"/>
      <c r="AJ147" s="345"/>
      <c r="AK147" s="345"/>
      <c r="AL147" s="345"/>
      <c r="AM147" s="345"/>
      <c r="AN147" s="345"/>
      <c r="AO147" s="345"/>
      <c r="AP147" s="345"/>
      <c r="AQ147" s="345"/>
      <c r="AR147" s="345"/>
      <c r="AS147" s="345"/>
      <c r="AT147" s="345"/>
      <c r="AU147" s="345"/>
      <c r="AV147" s="345"/>
      <c r="AW147" s="345"/>
      <c r="AX147" s="345"/>
      <c r="AY147" s="345"/>
      <c r="AZ147" s="345"/>
      <c r="BA147" s="345"/>
      <c r="BB147" s="345"/>
      <c r="BC147" s="345"/>
      <c r="BD147" s="345"/>
      <c r="BE147" s="345"/>
      <c r="BF147" s="345"/>
      <c r="BG147" s="345"/>
      <c r="BH147" s="345"/>
      <c r="BI147" s="345"/>
      <c r="BJ147" s="345"/>
      <c r="BK147" s="345"/>
      <c r="BL147" s="345"/>
      <c r="BM147" s="345"/>
      <c r="BN147" s="345"/>
      <c r="BO147" s="345"/>
      <c r="BP147" s="345"/>
      <c r="BQ147" s="345"/>
      <c r="BR147" s="345"/>
      <c r="BS147" s="345"/>
      <c r="BT147" s="345"/>
      <c r="BU147" s="345"/>
      <c r="BV147" s="345"/>
      <c r="BW147" s="345"/>
      <c r="BX147" s="345"/>
      <c r="BY147" s="345"/>
      <c r="BZ147" s="345"/>
      <c r="CA147" s="345"/>
      <c r="CB147" s="345"/>
      <c r="CC147" s="345"/>
      <c r="CD147" s="345"/>
      <c r="CE147" s="345"/>
      <c r="CF147" s="345"/>
      <c r="CG147" s="345"/>
      <c r="CH147" s="345"/>
      <c r="CI147" s="345"/>
      <c r="CJ147" s="345"/>
      <c r="CK147" s="345"/>
      <c r="CL147" s="345"/>
      <c r="CM147" s="345"/>
      <c r="CN147" s="345"/>
      <c r="CO147" s="345"/>
      <c r="CP147" s="345"/>
      <c r="CQ147" s="345"/>
      <c r="CR147" s="345"/>
      <c r="CS147" s="345"/>
      <c r="CT147" s="345"/>
      <c r="CU147" s="345"/>
      <c r="CV147" s="345"/>
      <c r="CW147" s="345"/>
      <c r="CX147" s="345"/>
    </row>
    <row r="148" spans="1:102" ht="15">
      <c r="A148" s="345"/>
      <c r="B148" s="345"/>
      <c r="C148" s="345"/>
      <c r="D148" s="345"/>
      <c r="E148" s="345"/>
      <c r="F148" s="345"/>
      <c r="G148" s="345"/>
      <c r="H148" s="345"/>
      <c r="I148" s="345"/>
      <c r="J148" s="345"/>
      <c r="K148" s="345"/>
      <c r="L148" s="345"/>
      <c r="M148" s="345"/>
      <c r="N148" s="345"/>
      <c r="O148" s="345"/>
      <c r="P148" s="345"/>
      <c r="Q148" s="345"/>
      <c r="R148" s="345"/>
      <c r="S148" s="345"/>
      <c r="T148" s="345"/>
      <c r="U148" s="345"/>
      <c r="V148" s="345"/>
      <c r="W148" s="345"/>
      <c r="X148" s="345"/>
      <c r="Y148" s="345"/>
      <c r="Z148" s="345"/>
      <c r="AA148" s="345"/>
      <c r="AB148" s="345"/>
      <c r="AC148" s="345"/>
      <c r="AD148" s="345"/>
      <c r="AE148" s="345"/>
      <c r="AF148" s="345"/>
      <c r="AG148" s="345"/>
      <c r="AH148" s="345"/>
      <c r="AI148" s="345"/>
      <c r="AJ148" s="345"/>
      <c r="AK148" s="345"/>
      <c r="AL148" s="345"/>
      <c r="AM148" s="345"/>
      <c r="AN148" s="345"/>
      <c r="AO148" s="345"/>
      <c r="AP148" s="345"/>
      <c r="AQ148" s="345"/>
      <c r="AR148" s="345"/>
      <c r="AS148" s="345"/>
      <c r="AT148" s="345"/>
      <c r="AU148" s="345"/>
      <c r="AV148" s="345"/>
      <c r="AW148" s="345"/>
      <c r="AX148" s="345"/>
      <c r="AY148" s="345"/>
      <c r="AZ148" s="345"/>
      <c r="BA148" s="345"/>
      <c r="BB148" s="345"/>
      <c r="BC148" s="345"/>
      <c r="BD148" s="345"/>
      <c r="BE148" s="345"/>
      <c r="BF148" s="345"/>
      <c r="BG148" s="345"/>
      <c r="BH148" s="345"/>
      <c r="BI148" s="345"/>
      <c r="BJ148" s="345"/>
      <c r="BK148" s="345"/>
      <c r="BL148" s="345"/>
      <c r="BM148" s="345"/>
      <c r="BN148" s="345"/>
      <c r="BO148" s="345"/>
      <c r="BP148" s="345"/>
      <c r="BQ148" s="345"/>
      <c r="BR148" s="345"/>
      <c r="BS148" s="345"/>
      <c r="BT148" s="345"/>
      <c r="BU148" s="345"/>
      <c r="BV148" s="345"/>
      <c r="BW148" s="345"/>
      <c r="BX148" s="345"/>
      <c r="BY148" s="345"/>
      <c r="BZ148" s="345"/>
      <c r="CA148" s="345"/>
      <c r="CB148" s="345"/>
      <c r="CC148" s="345"/>
      <c r="CD148" s="345"/>
      <c r="CE148" s="345"/>
      <c r="CF148" s="345"/>
      <c r="CG148" s="345"/>
      <c r="CH148" s="345"/>
      <c r="CI148" s="345"/>
      <c r="CJ148" s="345"/>
      <c r="CK148" s="345"/>
      <c r="CL148" s="345"/>
      <c r="CM148" s="345"/>
      <c r="CN148" s="345"/>
      <c r="CO148" s="345"/>
      <c r="CP148" s="345"/>
      <c r="CQ148" s="345"/>
      <c r="CR148" s="345"/>
      <c r="CS148" s="345"/>
      <c r="CT148" s="345"/>
      <c r="CU148" s="345"/>
      <c r="CV148" s="345"/>
      <c r="CW148" s="345"/>
      <c r="CX148" s="345"/>
    </row>
    <row r="149" spans="1:102" ht="15">
      <c r="A149" s="345" t="s">
        <v>641</v>
      </c>
      <c r="B149" s="345"/>
      <c r="C149" s="345"/>
      <c r="D149" s="345"/>
      <c r="E149" s="345"/>
      <c r="F149" s="345"/>
      <c r="G149" s="345"/>
      <c r="H149" s="345"/>
      <c r="I149" s="345"/>
      <c r="J149" s="345"/>
      <c r="K149" s="345"/>
      <c r="L149" s="345"/>
      <c r="M149" s="345"/>
      <c r="N149" s="345"/>
      <c r="O149" s="345"/>
      <c r="P149" s="345"/>
      <c r="Q149" s="345"/>
      <c r="R149" s="345"/>
      <c r="S149" s="345"/>
      <c r="T149" s="345"/>
      <c r="U149" s="345"/>
      <c r="V149" s="345"/>
      <c r="W149" s="345"/>
      <c r="X149" s="345"/>
      <c r="Y149" s="345"/>
      <c r="Z149" s="345"/>
      <c r="AA149" s="345"/>
      <c r="AB149" s="345"/>
      <c r="AC149" s="345"/>
      <c r="AD149" s="345"/>
      <c r="AE149" s="345"/>
      <c r="AF149" s="345"/>
      <c r="AG149" s="345"/>
      <c r="AH149" s="345"/>
      <c r="AI149" s="345"/>
      <c r="AJ149" s="345"/>
      <c r="AK149" s="345"/>
      <c r="AL149" s="345"/>
      <c r="AM149" s="345"/>
      <c r="AN149" s="345"/>
      <c r="AO149" s="345"/>
      <c r="AP149" s="345"/>
      <c r="AQ149" s="345"/>
      <c r="AR149" s="345"/>
      <c r="AS149" s="345"/>
      <c r="AT149" s="345"/>
      <c r="AU149" s="345"/>
      <c r="AV149" s="345"/>
      <c r="AW149" s="345"/>
      <c r="AX149" s="345"/>
      <c r="AY149" s="345"/>
      <c r="AZ149" s="345"/>
      <c r="BA149" s="345"/>
      <c r="BB149" s="345"/>
      <c r="BC149" s="345"/>
      <c r="BD149" s="345"/>
      <c r="BE149" s="345"/>
      <c r="BF149" s="345"/>
      <c r="BG149" s="345"/>
      <c r="BH149" s="345"/>
      <c r="BI149" s="345"/>
      <c r="BJ149" s="345"/>
      <c r="BK149" s="345"/>
      <c r="BL149" s="345"/>
      <c r="BM149" s="345"/>
      <c r="BN149" s="345"/>
      <c r="BO149" s="345"/>
      <c r="BP149" s="345"/>
      <c r="BQ149" s="345"/>
      <c r="BR149" s="345"/>
      <c r="BS149" s="345"/>
      <c r="BT149" s="345"/>
      <c r="BU149" s="345"/>
      <c r="BV149" s="345"/>
      <c r="BW149" s="345"/>
      <c r="BX149" s="345"/>
      <c r="BY149" s="345"/>
      <c r="BZ149" s="345"/>
      <c r="CA149" s="345"/>
      <c r="CB149" s="345"/>
      <c r="CC149" s="345"/>
      <c r="CD149" s="345"/>
      <c r="CE149" s="345"/>
      <c r="CF149" s="345"/>
      <c r="CG149" s="345"/>
      <c r="CH149" s="345"/>
      <c r="CI149" s="345"/>
      <c r="CJ149" s="345"/>
      <c r="CK149" s="345"/>
      <c r="CL149" s="345"/>
      <c r="CM149" s="345"/>
      <c r="CN149" s="345"/>
      <c r="CO149" s="345"/>
      <c r="CP149" s="345"/>
      <c r="CQ149" s="345"/>
      <c r="CR149" s="345"/>
      <c r="CS149" s="345"/>
      <c r="CT149" s="345"/>
      <c r="CU149" s="345"/>
      <c r="CV149" s="345"/>
      <c r="CW149" s="345"/>
      <c r="CX149" s="345"/>
    </row>
    <row r="150" spans="1:102" ht="15">
      <c r="A150" s="345"/>
      <c r="B150" s="345"/>
      <c r="C150" s="345"/>
      <c r="D150" s="345"/>
      <c r="E150" s="345"/>
      <c r="F150" s="345"/>
      <c r="G150" s="345"/>
      <c r="H150" s="345"/>
      <c r="I150" s="345"/>
      <c r="J150" s="345"/>
      <c r="K150" s="345"/>
      <c r="L150" s="345"/>
      <c r="M150" s="345"/>
      <c r="N150" s="345"/>
      <c r="O150" s="345"/>
      <c r="P150" s="345"/>
      <c r="Q150" s="345"/>
      <c r="R150" s="345"/>
      <c r="S150" s="345"/>
      <c r="T150" s="345"/>
      <c r="U150" s="345"/>
      <c r="V150" s="345"/>
      <c r="W150" s="345"/>
      <c r="X150" s="345"/>
      <c r="Y150" s="345"/>
      <c r="Z150" s="345"/>
      <c r="AA150" s="345"/>
      <c r="AB150" s="345"/>
      <c r="AC150" s="345"/>
      <c r="AD150" s="345"/>
      <c r="AE150" s="345"/>
      <c r="AF150" s="345"/>
      <c r="AG150" s="345"/>
      <c r="AH150" s="345"/>
      <c r="AI150" s="345"/>
      <c r="AJ150" s="345"/>
      <c r="AK150" s="345"/>
      <c r="AL150" s="345"/>
      <c r="AM150" s="345"/>
      <c r="AN150" s="345"/>
      <c r="AO150" s="345"/>
      <c r="AP150" s="345"/>
      <c r="AQ150" s="345"/>
      <c r="AR150" s="345"/>
      <c r="AS150" s="345"/>
      <c r="AT150" s="345"/>
      <c r="AU150" s="345"/>
      <c r="AV150" s="345"/>
      <c r="AW150" s="345"/>
      <c r="AX150" s="345"/>
      <c r="AY150" s="345"/>
      <c r="AZ150" s="345"/>
      <c r="BA150" s="345"/>
      <c r="BB150" s="345"/>
      <c r="BC150" s="345"/>
      <c r="BD150" s="345"/>
      <c r="BE150" s="345"/>
      <c r="BF150" s="345"/>
      <c r="BG150" s="345"/>
      <c r="BH150" s="345"/>
      <c r="BI150" s="345"/>
      <c r="BJ150" s="345"/>
      <c r="BK150" s="345"/>
      <c r="BL150" s="345"/>
      <c r="BM150" s="345"/>
      <c r="BN150" s="345"/>
      <c r="BO150" s="345"/>
      <c r="BP150" s="345"/>
      <c r="BQ150" s="345"/>
      <c r="BR150" s="345"/>
      <c r="BS150" s="345"/>
      <c r="BT150" s="345"/>
      <c r="BU150" s="345"/>
      <c r="BV150" s="345"/>
      <c r="BW150" s="345"/>
      <c r="BX150" s="345"/>
      <c r="BY150" s="345"/>
      <c r="BZ150" s="345"/>
      <c r="CA150" s="345"/>
      <c r="CB150" s="345"/>
      <c r="CC150" s="345"/>
      <c r="CD150" s="345"/>
      <c r="CE150" s="345"/>
      <c r="CF150" s="345"/>
      <c r="CG150" s="345"/>
      <c r="CH150" s="345"/>
      <c r="CI150" s="345"/>
      <c r="CJ150" s="345"/>
      <c r="CK150" s="345"/>
      <c r="CL150" s="345"/>
      <c r="CM150" s="345"/>
      <c r="CN150" s="345"/>
      <c r="CO150" s="345"/>
      <c r="CP150" s="345"/>
      <c r="CQ150" s="345"/>
      <c r="CR150" s="345"/>
      <c r="CS150" s="345"/>
      <c r="CT150" s="345"/>
      <c r="CU150" s="345"/>
      <c r="CV150" s="345"/>
      <c r="CW150" s="345"/>
      <c r="CX150" s="345"/>
    </row>
    <row r="151" spans="1:102" ht="15">
      <c r="A151" s="345" t="s">
        <v>642</v>
      </c>
      <c r="B151" s="345"/>
      <c r="C151" s="345"/>
      <c r="D151" s="345"/>
      <c r="E151" s="345"/>
      <c r="F151" s="345"/>
      <c r="G151" s="345"/>
      <c r="H151" s="345"/>
      <c r="I151" s="345"/>
      <c r="J151" s="345"/>
      <c r="K151" s="345"/>
      <c r="L151" s="345"/>
      <c r="M151" s="345"/>
      <c r="N151" s="345"/>
      <c r="O151" s="345"/>
      <c r="P151" s="345"/>
      <c r="Q151" s="345"/>
      <c r="R151" s="345"/>
      <c r="S151" s="345"/>
      <c r="T151" s="345"/>
      <c r="U151" s="345"/>
      <c r="V151" s="345"/>
      <c r="W151" s="345"/>
      <c r="X151" s="345"/>
      <c r="Y151" s="345"/>
      <c r="Z151" s="345"/>
      <c r="AA151" s="345"/>
      <c r="AB151" s="345"/>
      <c r="AC151" s="345"/>
      <c r="AD151" s="345"/>
      <c r="AE151" s="345"/>
      <c r="AF151" s="345"/>
      <c r="AG151" s="345"/>
      <c r="AH151" s="345"/>
      <c r="AI151" s="345"/>
      <c r="AJ151" s="345"/>
      <c r="AK151" s="345"/>
      <c r="AL151" s="345"/>
      <c r="AM151" s="345"/>
      <c r="AN151" s="345"/>
      <c r="AO151" s="345"/>
      <c r="AP151" s="345"/>
      <c r="AQ151" s="345"/>
      <c r="AR151" s="345"/>
      <c r="AS151" s="345"/>
      <c r="AT151" s="345"/>
      <c r="AU151" s="345"/>
      <c r="AV151" s="345"/>
      <c r="AW151" s="345"/>
      <c r="AX151" s="345"/>
      <c r="AY151" s="345"/>
      <c r="AZ151" s="345"/>
      <c r="BA151" s="345"/>
      <c r="BB151" s="345"/>
      <c r="BC151" s="345"/>
      <c r="BD151" s="345"/>
      <c r="BE151" s="345"/>
      <c r="BF151" s="345"/>
      <c r="BG151" s="345"/>
      <c r="BH151" s="345"/>
      <c r="BI151" s="345"/>
      <c r="BJ151" s="345"/>
      <c r="BK151" s="345"/>
      <c r="BL151" s="345"/>
      <c r="BM151" s="345"/>
      <c r="BN151" s="345"/>
      <c r="BO151" s="345"/>
      <c r="BP151" s="345"/>
      <c r="BQ151" s="345"/>
      <c r="BR151" s="345"/>
      <c r="BS151" s="345"/>
      <c r="BT151" s="345"/>
      <c r="BU151" s="345"/>
      <c r="BV151" s="345"/>
      <c r="BW151" s="345"/>
      <c r="BX151" s="345"/>
      <c r="BY151" s="345"/>
      <c r="BZ151" s="345"/>
      <c r="CA151" s="345"/>
      <c r="CB151" s="345"/>
      <c r="CC151" s="345"/>
      <c r="CD151" s="345"/>
      <c r="CE151" s="345"/>
      <c r="CF151" s="345"/>
      <c r="CG151" s="345"/>
      <c r="CH151" s="345"/>
      <c r="CI151" s="345"/>
      <c r="CJ151" s="345"/>
      <c r="CK151" s="345"/>
      <c r="CL151" s="345"/>
      <c r="CM151" s="345"/>
      <c r="CN151" s="345"/>
      <c r="CO151" s="345"/>
      <c r="CP151" s="345"/>
      <c r="CQ151" s="345"/>
      <c r="CR151" s="345"/>
      <c r="CS151" s="345"/>
      <c r="CT151" s="345"/>
      <c r="CU151" s="345"/>
      <c r="CV151" s="345"/>
      <c r="CW151" s="345"/>
      <c r="CX151" s="345"/>
    </row>
    <row r="152" spans="1:102" ht="15">
      <c r="A152" s="345"/>
      <c r="B152" s="345"/>
      <c r="C152" s="345"/>
      <c r="D152" s="345"/>
      <c r="E152" s="345"/>
      <c r="F152" s="345"/>
      <c r="G152" s="345"/>
      <c r="H152" s="345"/>
      <c r="I152" s="345"/>
      <c r="J152" s="345"/>
      <c r="K152" s="345"/>
      <c r="L152" s="345"/>
      <c r="M152" s="345"/>
      <c r="N152" s="345"/>
      <c r="O152" s="345"/>
      <c r="P152" s="345"/>
      <c r="Q152" s="345"/>
      <c r="R152" s="345"/>
      <c r="S152" s="345"/>
      <c r="T152" s="345"/>
      <c r="U152" s="345"/>
      <c r="V152" s="345"/>
      <c r="W152" s="345"/>
      <c r="X152" s="345"/>
      <c r="Y152" s="345"/>
      <c r="Z152" s="345"/>
      <c r="AA152" s="345"/>
      <c r="AB152" s="345"/>
      <c r="AC152" s="345"/>
      <c r="AD152" s="345"/>
      <c r="AE152" s="345"/>
      <c r="AF152" s="345"/>
      <c r="AG152" s="345"/>
      <c r="AH152" s="345"/>
      <c r="AI152" s="345"/>
      <c r="AJ152" s="345"/>
      <c r="AK152" s="345"/>
      <c r="AL152" s="345"/>
      <c r="AM152" s="345"/>
      <c r="AN152" s="345"/>
      <c r="AO152" s="345"/>
      <c r="AP152" s="345"/>
      <c r="AQ152" s="345"/>
      <c r="AR152" s="345"/>
      <c r="AS152" s="345"/>
      <c r="AT152" s="345"/>
      <c r="AU152" s="345"/>
      <c r="AV152" s="345"/>
      <c r="AW152" s="345"/>
      <c r="AX152" s="345"/>
      <c r="AY152" s="345"/>
      <c r="AZ152" s="345"/>
      <c r="BA152" s="345"/>
      <c r="BB152" s="345"/>
      <c r="BC152" s="345"/>
      <c r="BD152" s="345"/>
      <c r="BE152" s="345"/>
      <c r="BF152" s="345"/>
      <c r="BG152" s="345"/>
      <c r="BH152" s="345"/>
      <c r="BI152" s="345"/>
      <c r="BJ152" s="345"/>
      <c r="BK152" s="345"/>
      <c r="BL152" s="345"/>
      <c r="BM152" s="345"/>
      <c r="BN152" s="345"/>
      <c r="BO152" s="345"/>
      <c r="BP152" s="345"/>
      <c r="BQ152" s="345"/>
      <c r="BR152" s="345"/>
      <c r="BS152" s="345"/>
      <c r="BT152" s="345"/>
      <c r="BU152" s="345"/>
      <c r="BV152" s="345"/>
      <c r="BW152" s="345"/>
      <c r="BX152" s="345"/>
      <c r="BY152" s="345"/>
      <c r="BZ152" s="345"/>
      <c r="CA152" s="345"/>
      <c r="CB152" s="345"/>
      <c r="CC152" s="345"/>
      <c r="CD152" s="345"/>
      <c r="CE152" s="345"/>
      <c r="CF152" s="345"/>
      <c r="CG152" s="345"/>
      <c r="CH152" s="345"/>
      <c r="CI152" s="345"/>
      <c r="CJ152" s="345"/>
      <c r="CK152" s="345"/>
      <c r="CL152" s="345"/>
      <c r="CM152" s="345"/>
      <c r="CN152" s="345"/>
      <c r="CO152" s="345"/>
      <c r="CP152" s="345"/>
      <c r="CQ152" s="345"/>
      <c r="CR152" s="345"/>
      <c r="CS152" s="345"/>
      <c r="CT152" s="345"/>
      <c r="CU152" s="345"/>
      <c r="CV152" s="345"/>
      <c r="CW152" s="345"/>
      <c r="CX152" s="345"/>
    </row>
    <row r="153" spans="1:102" ht="15">
      <c r="A153" s="345" t="s">
        <v>651</v>
      </c>
      <c r="B153" s="345"/>
      <c r="C153" s="345"/>
      <c r="D153" s="345"/>
      <c r="E153" s="345"/>
      <c r="F153" s="345"/>
      <c r="G153" s="345"/>
      <c r="H153" s="345"/>
      <c r="I153" s="345"/>
      <c r="J153" s="345"/>
      <c r="K153" s="345"/>
      <c r="L153" s="345"/>
      <c r="M153" s="345"/>
      <c r="N153" s="345"/>
      <c r="O153" s="345"/>
      <c r="P153" s="345"/>
      <c r="Q153" s="345"/>
      <c r="R153" s="345"/>
      <c r="S153" s="345"/>
      <c r="T153" s="345"/>
      <c r="U153" s="345"/>
      <c r="V153" s="345"/>
      <c r="W153" s="345"/>
      <c r="X153" s="345"/>
      <c r="Y153" s="345"/>
      <c r="Z153" s="345"/>
      <c r="AA153" s="345"/>
      <c r="AB153" s="345"/>
      <c r="AC153" s="345"/>
      <c r="AD153" s="345"/>
      <c r="AE153" s="345"/>
      <c r="AF153" s="345"/>
      <c r="AG153" s="345"/>
      <c r="AH153" s="345"/>
      <c r="AI153" s="345"/>
      <c r="AJ153" s="345"/>
      <c r="AK153" s="345"/>
      <c r="AL153" s="345"/>
      <c r="AM153" s="345"/>
      <c r="AN153" s="345"/>
      <c r="AO153" s="345"/>
      <c r="AP153" s="345"/>
      <c r="AQ153" s="345"/>
      <c r="AR153" s="345"/>
      <c r="AS153" s="345"/>
      <c r="AT153" s="345"/>
      <c r="AU153" s="345"/>
      <c r="AV153" s="345"/>
      <c r="AW153" s="345"/>
      <c r="AX153" s="345"/>
      <c r="AY153" s="345"/>
      <c r="AZ153" s="345"/>
      <c r="BA153" s="345"/>
      <c r="BB153" s="345"/>
      <c r="BC153" s="345"/>
      <c r="BD153" s="345"/>
      <c r="BE153" s="345"/>
      <c r="BF153" s="345"/>
      <c r="BG153" s="345"/>
      <c r="BH153" s="345"/>
      <c r="BI153" s="345"/>
      <c r="BJ153" s="345"/>
      <c r="BK153" s="345"/>
      <c r="BL153" s="345"/>
      <c r="BM153" s="345"/>
      <c r="BN153" s="345"/>
      <c r="BO153" s="345"/>
      <c r="BP153" s="345"/>
      <c r="BQ153" s="345"/>
      <c r="BR153" s="345"/>
      <c r="BS153" s="345"/>
      <c r="BT153" s="345"/>
      <c r="BU153" s="345"/>
      <c r="BV153" s="345"/>
      <c r="BW153" s="345"/>
      <c r="BX153" s="345"/>
      <c r="BY153" s="345"/>
      <c r="BZ153" s="345"/>
      <c r="CA153" s="345"/>
      <c r="CB153" s="345"/>
      <c r="CC153" s="345"/>
      <c r="CD153" s="345"/>
      <c r="CE153" s="345"/>
      <c r="CF153" s="345"/>
      <c r="CG153" s="345"/>
      <c r="CH153" s="345"/>
      <c r="CI153" s="345"/>
      <c r="CJ153" s="345"/>
      <c r="CK153" s="345"/>
      <c r="CL153" s="345"/>
      <c r="CM153" s="345"/>
      <c r="CN153" s="345"/>
      <c r="CO153" s="345"/>
      <c r="CP153" s="345"/>
      <c r="CQ153" s="345"/>
      <c r="CR153" s="345"/>
      <c r="CS153" s="345"/>
      <c r="CT153" s="345"/>
      <c r="CU153" s="345"/>
      <c r="CV153" s="345"/>
      <c r="CW153" s="345"/>
      <c r="CX153" s="345"/>
    </row>
    <row r="154" spans="1:102" ht="15">
      <c r="A154" s="345"/>
      <c r="B154" s="345"/>
      <c r="C154" s="345"/>
      <c r="D154" s="345"/>
      <c r="E154" s="345"/>
      <c r="F154" s="345"/>
      <c r="G154" s="345"/>
      <c r="H154" s="345"/>
      <c r="I154" s="345"/>
      <c r="J154" s="345"/>
      <c r="K154" s="345"/>
      <c r="L154" s="345"/>
      <c r="M154" s="345"/>
      <c r="N154" s="345"/>
      <c r="O154" s="345"/>
      <c r="P154" s="345"/>
      <c r="Q154" s="345"/>
      <c r="R154" s="345"/>
      <c r="S154" s="345"/>
      <c r="T154" s="345"/>
      <c r="U154" s="345"/>
      <c r="V154" s="345"/>
      <c r="W154" s="345"/>
      <c r="X154" s="345"/>
      <c r="Y154" s="345"/>
      <c r="Z154" s="345"/>
      <c r="AA154" s="345"/>
      <c r="AB154" s="345"/>
      <c r="AC154" s="345"/>
      <c r="AD154" s="345"/>
      <c r="AE154" s="345"/>
      <c r="AF154" s="345"/>
      <c r="AG154" s="345"/>
      <c r="AH154" s="345"/>
      <c r="AI154" s="345"/>
      <c r="AJ154" s="345"/>
      <c r="AK154" s="345"/>
      <c r="AL154" s="345"/>
      <c r="AM154" s="345"/>
      <c r="AN154" s="345"/>
      <c r="AO154" s="345"/>
      <c r="AP154" s="345"/>
      <c r="AQ154" s="345"/>
      <c r="AR154" s="345"/>
      <c r="AS154" s="345"/>
      <c r="AT154" s="345"/>
      <c r="AU154" s="345"/>
      <c r="AV154" s="345"/>
      <c r="AW154" s="345"/>
      <c r="AX154" s="345"/>
      <c r="AY154" s="345"/>
      <c r="AZ154" s="345"/>
      <c r="BA154" s="345"/>
      <c r="BB154" s="345"/>
      <c r="BC154" s="345"/>
      <c r="BD154" s="345"/>
      <c r="BE154" s="345"/>
      <c r="BF154" s="345"/>
      <c r="BG154" s="345"/>
      <c r="BH154" s="345"/>
      <c r="BI154" s="345"/>
      <c r="BJ154" s="345"/>
      <c r="BK154" s="345"/>
      <c r="BL154" s="345"/>
      <c r="BM154" s="345"/>
      <c r="BN154" s="345"/>
      <c r="BO154" s="345"/>
      <c r="BP154" s="345"/>
      <c r="BQ154" s="345"/>
      <c r="BR154" s="345"/>
      <c r="BS154" s="345"/>
      <c r="BT154" s="345"/>
      <c r="BU154" s="345"/>
      <c r="BV154" s="345"/>
      <c r="BW154" s="345"/>
      <c r="BX154" s="345"/>
      <c r="BY154" s="345"/>
      <c r="BZ154" s="345"/>
      <c r="CA154" s="345"/>
      <c r="CB154" s="345"/>
      <c r="CC154" s="345"/>
      <c r="CD154" s="345"/>
      <c r="CE154" s="345"/>
      <c r="CF154" s="345"/>
      <c r="CG154" s="345"/>
      <c r="CH154" s="345"/>
      <c r="CI154" s="345"/>
      <c r="CJ154" s="345"/>
      <c r="CK154" s="345"/>
      <c r="CL154" s="345"/>
      <c r="CM154" s="345"/>
      <c r="CN154" s="345"/>
      <c r="CO154" s="345"/>
      <c r="CP154" s="345"/>
      <c r="CQ154" s="345"/>
      <c r="CR154" s="345"/>
      <c r="CS154" s="345"/>
      <c r="CT154" s="345"/>
      <c r="CU154" s="345"/>
      <c r="CV154" s="345"/>
      <c r="CW154" s="345"/>
      <c r="CX154" s="345"/>
    </row>
    <row r="155" spans="1:102" ht="15">
      <c r="A155" s="480" t="s">
        <v>652</v>
      </c>
      <c r="B155" s="345"/>
      <c r="C155" s="345"/>
      <c r="D155" s="345"/>
      <c r="E155" s="345"/>
      <c r="F155" s="345"/>
      <c r="G155" s="345"/>
      <c r="H155" s="345"/>
      <c r="I155" s="345"/>
      <c r="J155" s="345"/>
      <c r="K155" s="345"/>
      <c r="L155" s="345"/>
      <c r="M155" s="345"/>
      <c r="N155" s="345"/>
      <c r="O155" s="345"/>
      <c r="P155" s="345"/>
      <c r="Q155" s="345"/>
      <c r="R155" s="345"/>
      <c r="S155" s="345"/>
      <c r="T155" s="345"/>
      <c r="U155" s="345"/>
      <c r="V155" s="345"/>
      <c r="W155" s="345"/>
      <c r="X155" s="345"/>
      <c r="Y155" s="345"/>
      <c r="Z155" s="345"/>
      <c r="AA155" s="345"/>
      <c r="AB155" s="345"/>
      <c r="AC155" s="345"/>
      <c r="AD155" s="345"/>
      <c r="AE155" s="345"/>
      <c r="AF155" s="345"/>
      <c r="AG155" s="345"/>
      <c r="AH155" s="345"/>
      <c r="AI155" s="345"/>
      <c r="AJ155" s="345"/>
      <c r="AK155" s="345"/>
      <c r="AL155" s="345"/>
      <c r="AM155" s="345"/>
      <c r="AN155" s="345"/>
      <c r="AO155" s="345"/>
      <c r="AP155" s="345"/>
      <c r="AQ155" s="345"/>
      <c r="AR155" s="345"/>
      <c r="AS155" s="345"/>
      <c r="AT155" s="345"/>
      <c r="AU155" s="345"/>
      <c r="AV155" s="345"/>
      <c r="AW155" s="345"/>
      <c r="AX155" s="345"/>
      <c r="AY155" s="345"/>
      <c r="AZ155" s="345"/>
      <c r="BA155" s="345"/>
      <c r="BB155" s="345"/>
      <c r="BC155" s="345"/>
      <c r="BD155" s="345"/>
      <c r="BE155" s="345"/>
      <c r="BF155" s="345"/>
      <c r="BG155" s="345"/>
      <c r="BH155" s="345"/>
      <c r="BI155" s="345"/>
      <c r="BJ155" s="345"/>
      <c r="BK155" s="345"/>
      <c r="BL155" s="345"/>
      <c r="BM155" s="345"/>
      <c r="BN155" s="345"/>
      <c r="BO155" s="345"/>
      <c r="BP155" s="345"/>
      <c r="BQ155" s="345"/>
      <c r="BR155" s="345"/>
      <c r="BS155" s="345"/>
      <c r="BT155" s="345"/>
      <c r="BU155" s="345"/>
      <c r="BV155" s="345"/>
      <c r="BW155" s="345"/>
      <c r="BX155" s="345"/>
      <c r="BY155" s="345"/>
      <c r="BZ155" s="345"/>
      <c r="CA155" s="345"/>
      <c r="CB155" s="345"/>
      <c r="CC155" s="345"/>
      <c r="CD155" s="345"/>
      <c r="CE155" s="345"/>
      <c r="CF155" s="345"/>
      <c r="CG155" s="345"/>
      <c r="CH155" s="345"/>
      <c r="CI155" s="345"/>
      <c r="CJ155" s="345"/>
      <c r="CK155" s="345"/>
      <c r="CL155" s="345"/>
      <c r="CM155" s="345"/>
      <c r="CN155" s="345"/>
      <c r="CO155" s="345"/>
      <c r="CP155" s="345"/>
      <c r="CQ155" s="345"/>
      <c r="CR155" s="345"/>
      <c r="CS155" s="345"/>
      <c r="CT155" s="345"/>
      <c r="CU155" s="345"/>
      <c r="CV155" s="345"/>
      <c r="CW155" s="345"/>
      <c r="CX155" s="345"/>
    </row>
    <row r="156" spans="1:102" ht="15">
      <c r="A156" s="345" t="s">
        <v>653</v>
      </c>
      <c r="B156" s="345"/>
      <c r="C156" s="345"/>
      <c r="D156" s="345"/>
      <c r="E156" s="345"/>
      <c r="F156" s="345"/>
      <c r="G156" s="345"/>
      <c r="H156" s="345"/>
      <c r="I156" s="345"/>
      <c r="J156" s="345"/>
      <c r="K156" s="345"/>
      <c r="L156" s="345"/>
      <c r="M156" s="345"/>
      <c r="N156" s="345"/>
      <c r="O156" s="345"/>
      <c r="P156" s="345"/>
      <c r="Q156" s="345"/>
      <c r="R156" s="345"/>
      <c r="S156" s="345"/>
      <c r="T156" s="345"/>
      <c r="U156" s="345"/>
      <c r="V156" s="345"/>
      <c r="W156" s="345"/>
      <c r="X156" s="345"/>
      <c r="Y156" s="345"/>
      <c r="Z156" s="345"/>
      <c r="AA156" s="345"/>
      <c r="AB156" s="345"/>
      <c r="AC156" s="345"/>
      <c r="AD156" s="345"/>
      <c r="AE156" s="345"/>
      <c r="AF156" s="345"/>
      <c r="AG156" s="345"/>
      <c r="AH156" s="345"/>
      <c r="AI156" s="345"/>
      <c r="AJ156" s="345"/>
      <c r="AK156" s="345"/>
      <c r="AL156" s="345"/>
      <c r="AM156" s="345"/>
      <c r="AN156" s="345"/>
      <c r="AO156" s="345"/>
      <c r="AP156" s="345"/>
      <c r="AQ156" s="345"/>
      <c r="AR156" s="345"/>
      <c r="AS156" s="345"/>
      <c r="AT156" s="345"/>
      <c r="AU156" s="345"/>
      <c r="AV156" s="345"/>
      <c r="AW156" s="345"/>
      <c r="AX156" s="345"/>
      <c r="AY156" s="345"/>
      <c r="AZ156" s="345"/>
      <c r="BA156" s="345"/>
      <c r="BB156" s="345"/>
      <c r="BC156" s="345"/>
      <c r="BD156" s="345"/>
      <c r="BE156" s="345"/>
      <c r="BF156" s="345"/>
      <c r="BG156" s="345"/>
      <c r="BH156" s="345"/>
      <c r="BI156" s="345"/>
      <c r="BJ156" s="345"/>
      <c r="BK156" s="345"/>
      <c r="BL156" s="345"/>
      <c r="BM156" s="345"/>
      <c r="BN156" s="345"/>
      <c r="BO156" s="345"/>
      <c r="BP156" s="345"/>
      <c r="BQ156" s="345"/>
      <c r="BR156" s="345"/>
      <c r="BS156" s="345"/>
      <c r="BT156" s="345"/>
      <c r="BU156" s="345"/>
      <c r="BV156" s="345"/>
      <c r="BW156" s="345"/>
      <c r="BX156" s="345"/>
      <c r="BY156" s="345"/>
      <c r="BZ156" s="345"/>
      <c r="CA156" s="345"/>
      <c r="CB156" s="345"/>
      <c r="CC156" s="345"/>
      <c r="CD156" s="345"/>
      <c r="CE156" s="345"/>
      <c r="CF156" s="345"/>
      <c r="CG156" s="345"/>
      <c r="CH156" s="345"/>
      <c r="CI156" s="345"/>
      <c r="CJ156" s="345"/>
      <c r="CK156" s="345"/>
      <c r="CL156" s="345"/>
      <c r="CM156" s="345"/>
      <c r="CN156" s="345"/>
      <c r="CO156" s="345"/>
      <c r="CP156" s="345"/>
      <c r="CQ156" s="345"/>
      <c r="CR156" s="345"/>
      <c r="CS156" s="345"/>
      <c r="CT156" s="345"/>
      <c r="CU156" s="345"/>
      <c r="CV156" s="345"/>
      <c r="CW156" s="345"/>
      <c r="CX156" s="345"/>
    </row>
    <row r="157" spans="1:102" ht="15">
      <c r="A157" s="345"/>
      <c r="B157" s="345"/>
      <c r="C157" s="345"/>
      <c r="D157" s="345"/>
      <c r="E157" s="345"/>
      <c r="F157" s="345"/>
      <c r="G157" s="345"/>
      <c r="H157" s="345"/>
      <c r="I157" s="345"/>
      <c r="J157" s="345"/>
      <c r="K157" s="345"/>
      <c r="L157" s="345"/>
      <c r="M157" s="345"/>
      <c r="N157" s="345"/>
      <c r="O157" s="345"/>
      <c r="P157" s="345"/>
      <c r="Q157" s="345"/>
      <c r="R157" s="345"/>
      <c r="S157" s="345"/>
      <c r="T157" s="345"/>
      <c r="U157" s="345"/>
      <c r="V157" s="345"/>
      <c r="W157" s="345"/>
      <c r="X157" s="345"/>
      <c r="Y157" s="345"/>
      <c r="Z157" s="345"/>
      <c r="AA157" s="345"/>
      <c r="AB157" s="345"/>
      <c r="AC157" s="345"/>
      <c r="AD157" s="345"/>
      <c r="AE157" s="345"/>
      <c r="AF157" s="345"/>
      <c r="AG157" s="345"/>
      <c r="AH157" s="345"/>
      <c r="AI157" s="345"/>
      <c r="AJ157" s="345"/>
      <c r="AK157" s="345"/>
      <c r="AL157" s="345"/>
      <c r="AM157" s="345"/>
      <c r="AN157" s="345"/>
      <c r="AO157" s="345"/>
      <c r="AP157" s="345"/>
      <c r="AQ157" s="345"/>
      <c r="AR157" s="345"/>
      <c r="AS157" s="345"/>
      <c r="AT157" s="345"/>
      <c r="AU157" s="345"/>
      <c r="AV157" s="345"/>
      <c r="AW157" s="345"/>
      <c r="AX157" s="345"/>
      <c r="AY157" s="345"/>
      <c r="AZ157" s="345"/>
      <c r="BA157" s="345"/>
      <c r="BB157" s="345"/>
      <c r="BC157" s="345"/>
      <c r="BD157" s="345"/>
      <c r="BE157" s="345"/>
      <c r="BF157" s="345"/>
      <c r="BG157" s="345"/>
      <c r="BH157" s="345"/>
      <c r="BI157" s="345"/>
      <c r="BJ157" s="345"/>
      <c r="BK157" s="345"/>
      <c r="BL157" s="345"/>
      <c r="BM157" s="345"/>
      <c r="BN157" s="345"/>
      <c r="BO157" s="345"/>
      <c r="BP157" s="345"/>
      <c r="BQ157" s="345"/>
      <c r="BR157" s="345"/>
      <c r="BS157" s="345"/>
      <c r="BT157" s="345"/>
      <c r="BU157" s="345"/>
      <c r="BV157" s="345"/>
      <c r="BW157" s="345"/>
      <c r="BX157" s="345"/>
      <c r="BY157" s="345"/>
      <c r="BZ157" s="345"/>
      <c r="CA157" s="345"/>
      <c r="CB157" s="345"/>
      <c r="CC157" s="345"/>
      <c r="CD157" s="345"/>
      <c r="CE157" s="345"/>
      <c r="CF157" s="345"/>
      <c r="CG157" s="345"/>
      <c r="CH157" s="345"/>
      <c r="CI157" s="345"/>
      <c r="CJ157" s="345"/>
      <c r="CK157" s="345"/>
      <c r="CL157" s="345"/>
      <c r="CM157" s="345"/>
      <c r="CN157" s="345"/>
      <c r="CO157" s="345"/>
      <c r="CP157" s="345"/>
      <c r="CQ157" s="345"/>
      <c r="CR157" s="345"/>
      <c r="CS157" s="345"/>
      <c r="CT157" s="345"/>
      <c r="CU157" s="345"/>
      <c r="CV157" s="345"/>
      <c r="CW157" s="345"/>
      <c r="CX157" s="345"/>
    </row>
    <row r="158" spans="1:102" ht="15">
      <c r="A158" s="480" t="s">
        <v>649</v>
      </c>
      <c r="B158" s="345"/>
      <c r="C158" s="345"/>
      <c r="D158" s="345"/>
      <c r="E158" s="345"/>
      <c r="F158" s="345"/>
      <c r="G158" s="345"/>
      <c r="H158" s="345"/>
      <c r="I158" s="345"/>
      <c r="J158" s="345"/>
      <c r="K158" s="345"/>
      <c r="L158" s="345"/>
      <c r="M158" s="345"/>
      <c r="N158" s="345"/>
      <c r="O158" s="345"/>
      <c r="P158" s="345"/>
      <c r="Q158" s="345"/>
      <c r="R158" s="345"/>
      <c r="S158" s="345"/>
      <c r="T158" s="345"/>
      <c r="U158" s="345"/>
      <c r="V158" s="345"/>
      <c r="W158" s="345"/>
      <c r="X158" s="345"/>
      <c r="Y158" s="345"/>
      <c r="Z158" s="345"/>
      <c r="AA158" s="345"/>
      <c r="AB158" s="345"/>
      <c r="AC158" s="345"/>
      <c r="AD158" s="345"/>
      <c r="AE158" s="345"/>
      <c r="AF158" s="345"/>
      <c r="AG158" s="345"/>
      <c r="AH158" s="345"/>
      <c r="AI158" s="345"/>
      <c r="AJ158" s="345"/>
      <c r="AK158" s="345"/>
      <c r="AL158" s="345"/>
      <c r="AM158" s="345"/>
      <c r="AN158" s="345"/>
      <c r="AO158" s="345"/>
      <c r="AP158" s="345"/>
      <c r="AQ158" s="345"/>
      <c r="AR158" s="345"/>
      <c r="AS158" s="345"/>
      <c r="AT158" s="345"/>
      <c r="AU158" s="345"/>
      <c r="AV158" s="345"/>
      <c r="AW158" s="345"/>
      <c r="AX158" s="345"/>
      <c r="AY158" s="345"/>
      <c r="AZ158" s="345"/>
      <c r="BA158" s="345"/>
      <c r="BB158" s="345"/>
      <c r="BC158" s="345"/>
      <c r="BD158" s="345"/>
      <c r="BE158" s="345"/>
      <c r="BF158" s="345"/>
      <c r="BG158" s="345"/>
      <c r="BH158" s="345"/>
      <c r="BI158" s="345"/>
      <c r="BJ158" s="345"/>
      <c r="BK158" s="345"/>
      <c r="BL158" s="345"/>
      <c r="BM158" s="345"/>
      <c r="BN158" s="345"/>
      <c r="BO158" s="345"/>
      <c r="BP158" s="345"/>
      <c r="BQ158" s="345"/>
      <c r="BR158" s="345"/>
      <c r="BS158" s="345"/>
      <c r="BT158" s="345"/>
      <c r="BU158" s="345"/>
      <c r="BV158" s="345"/>
      <c r="BW158" s="345"/>
      <c r="BX158" s="345"/>
      <c r="BY158" s="345"/>
      <c r="BZ158" s="345"/>
      <c r="CA158" s="345"/>
      <c r="CB158" s="345"/>
      <c r="CC158" s="345"/>
      <c r="CD158" s="345"/>
      <c r="CE158" s="345"/>
      <c r="CF158" s="345"/>
      <c r="CG158" s="345"/>
      <c r="CH158" s="345"/>
      <c r="CI158" s="345"/>
      <c r="CJ158" s="345"/>
      <c r="CK158" s="345"/>
      <c r="CL158" s="345"/>
      <c r="CM158" s="345"/>
      <c r="CN158" s="345"/>
      <c r="CO158" s="345"/>
      <c r="CP158" s="345"/>
      <c r="CQ158" s="345"/>
      <c r="CR158" s="345"/>
      <c r="CS158" s="345"/>
      <c r="CT158" s="345"/>
      <c r="CU158" s="345"/>
      <c r="CV158" s="345"/>
      <c r="CW158" s="345"/>
      <c r="CX158" s="345"/>
    </row>
    <row r="159" spans="1:102" ht="15">
      <c r="A159" s="336" t="s">
        <v>654</v>
      </c>
      <c r="B159" s="345"/>
      <c r="C159" s="345"/>
      <c r="D159" s="345"/>
      <c r="E159" s="345"/>
      <c r="F159" s="345"/>
      <c r="G159" s="345"/>
      <c r="H159" s="345"/>
      <c r="I159" s="345"/>
      <c r="J159" s="345"/>
      <c r="K159" s="345"/>
      <c r="L159" s="345"/>
      <c r="M159" s="345"/>
      <c r="N159" s="345"/>
      <c r="O159" s="345"/>
      <c r="P159" s="345"/>
      <c r="Q159" s="345"/>
      <c r="R159" s="345"/>
      <c r="S159" s="345"/>
      <c r="T159" s="345"/>
      <c r="U159" s="345"/>
      <c r="V159" s="345"/>
      <c r="W159" s="345"/>
      <c r="X159" s="345"/>
      <c r="Y159" s="345"/>
      <c r="Z159" s="345"/>
      <c r="AA159" s="345"/>
      <c r="AB159" s="345"/>
      <c r="AC159" s="345"/>
      <c r="AD159" s="345"/>
      <c r="AE159" s="345"/>
      <c r="AF159" s="345"/>
      <c r="AG159" s="345"/>
      <c r="AH159" s="345"/>
      <c r="AI159" s="345"/>
      <c r="AJ159" s="345"/>
      <c r="AK159" s="345"/>
      <c r="AL159" s="345"/>
      <c r="AM159" s="345"/>
      <c r="AN159" s="345"/>
      <c r="AO159" s="345"/>
      <c r="AP159" s="345"/>
      <c r="AQ159" s="345"/>
      <c r="AR159" s="345"/>
      <c r="AS159" s="345"/>
      <c r="AT159" s="345"/>
      <c r="AU159" s="345"/>
      <c r="AV159" s="345"/>
      <c r="AW159" s="345"/>
      <c r="AX159" s="345"/>
      <c r="AY159" s="345"/>
      <c r="AZ159" s="345"/>
      <c r="BA159" s="345"/>
      <c r="BB159" s="345"/>
      <c r="BC159" s="345"/>
      <c r="BD159" s="345"/>
      <c r="BE159" s="345"/>
      <c r="BF159" s="345"/>
      <c r="BG159" s="345"/>
      <c r="BH159" s="345"/>
      <c r="BI159" s="345"/>
      <c r="BJ159" s="345"/>
      <c r="BK159" s="345"/>
      <c r="BL159" s="345"/>
      <c r="BM159" s="345"/>
      <c r="BN159" s="345"/>
      <c r="BO159" s="345"/>
      <c r="BP159" s="345"/>
      <c r="BQ159" s="345"/>
      <c r="BR159" s="345"/>
      <c r="BS159" s="345"/>
      <c r="BT159" s="345"/>
      <c r="BU159" s="345"/>
      <c r="BV159" s="345"/>
      <c r="BW159" s="345"/>
      <c r="BX159" s="345"/>
      <c r="BY159" s="345"/>
      <c r="BZ159" s="345"/>
      <c r="CA159" s="345"/>
      <c r="CB159" s="345"/>
      <c r="CC159" s="345"/>
      <c r="CD159" s="345"/>
      <c r="CE159" s="345"/>
      <c r="CF159" s="345"/>
      <c r="CG159" s="345"/>
      <c r="CH159" s="345"/>
      <c r="CI159" s="345"/>
      <c r="CJ159" s="345"/>
      <c r="CK159" s="345"/>
      <c r="CL159" s="345"/>
      <c r="CM159" s="345"/>
      <c r="CN159" s="345"/>
      <c r="CO159" s="345"/>
      <c r="CP159" s="345"/>
      <c r="CQ159" s="345"/>
      <c r="CR159" s="345"/>
      <c r="CS159" s="345"/>
      <c r="CT159" s="345"/>
      <c r="CU159" s="345"/>
      <c r="CV159" s="345"/>
      <c r="CW159" s="345"/>
      <c r="CX159" s="345"/>
    </row>
    <row r="160" spans="1:102" ht="15">
      <c r="A160" s="345"/>
      <c r="B160" s="345"/>
      <c r="C160" s="345"/>
      <c r="D160" s="345"/>
      <c r="E160" s="345"/>
      <c r="F160" s="345"/>
      <c r="G160" s="345"/>
      <c r="H160" s="345"/>
      <c r="I160" s="345"/>
      <c r="J160" s="345"/>
      <c r="K160" s="345"/>
      <c r="L160" s="345"/>
      <c r="M160" s="345"/>
      <c r="N160" s="345"/>
      <c r="O160" s="345"/>
      <c r="P160" s="345"/>
      <c r="Q160" s="345"/>
      <c r="R160" s="345"/>
      <c r="S160" s="345"/>
      <c r="T160" s="345"/>
      <c r="U160" s="345"/>
      <c r="V160" s="345"/>
      <c r="W160" s="345"/>
      <c r="X160" s="345"/>
      <c r="Y160" s="345"/>
      <c r="Z160" s="345"/>
      <c r="AA160" s="345"/>
      <c r="AB160" s="345"/>
      <c r="AC160" s="345"/>
      <c r="AD160" s="345"/>
      <c r="AE160" s="345"/>
      <c r="AF160" s="345"/>
      <c r="AG160" s="345"/>
      <c r="AH160" s="345"/>
      <c r="AI160" s="345"/>
      <c r="AJ160" s="345"/>
      <c r="AK160" s="345"/>
      <c r="AL160" s="345"/>
      <c r="AM160" s="345"/>
      <c r="AN160" s="345"/>
      <c r="AO160" s="345"/>
      <c r="AP160" s="345"/>
      <c r="AQ160" s="345"/>
      <c r="AR160" s="345"/>
      <c r="AS160" s="345"/>
      <c r="AT160" s="345"/>
      <c r="AU160" s="345"/>
      <c r="AV160" s="345"/>
      <c r="AW160" s="345"/>
      <c r="AX160" s="345"/>
      <c r="AY160" s="345"/>
      <c r="AZ160" s="345"/>
      <c r="BA160" s="345"/>
      <c r="BB160" s="345"/>
      <c r="BC160" s="345"/>
      <c r="BD160" s="345"/>
      <c r="BE160" s="345"/>
      <c r="BF160" s="345"/>
      <c r="BG160" s="345"/>
      <c r="BH160" s="345"/>
      <c r="BI160" s="345"/>
      <c r="BJ160" s="345"/>
      <c r="BK160" s="345"/>
      <c r="BL160" s="345"/>
      <c r="BM160" s="345"/>
      <c r="BN160" s="345"/>
      <c r="BO160" s="345"/>
      <c r="BP160" s="345"/>
      <c r="BQ160" s="345"/>
      <c r="BR160" s="345"/>
      <c r="BS160" s="345"/>
      <c r="BT160" s="345"/>
      <c r="BU160" s="345"/>
      <c r="BV160" s="345"/>
      <c r="BW160" s="345"/>
      <c r="BX160" s="345"/>
      <c r="BY160" s="345"/>
      <c r="BZ160" s="345"/>
      <c r="CA160" s="345"/>
      <c r="CB160" s="345"/>
      <c r="CC160" s="345"/>
      <c r="CD160" s="345"/>
      <c r="CE160" s="345"/>
      <c r="CF160" s="345"/>
      <c r="CG160" s="345"/>
      <c r="CH160" s="345"/>
      <c r="CI160" s="345"/>
      <c r="CJ160" s="345"/>
      <c r="CK160" s="345"/>
      <c r="CL160" s="345"/>
      <c r="CM160" s="345"/>
      <c r="CN160" s="345"/>
      <c r="CO160" s="345"/>
      <c r="CP160" s="345"/>
      <c r="CQ160" s="345"/>
      <c r="CR160" s="345"/>
      <c r="CS160" s="345"/>
      <c r="CT160" s="345"/>
      <c r="CU160" s="345"/>
      <c r="CV160" s="345"/>
      <c r="CW160" s="345"/>
      <c r="CX160" s="345"/>
    </row>
    <row r="161" spans="1:102" ht="15">
      <c r="A161" s="345" t="s">
        <v>659</v>
      </c>
      <c r="B161" s="345"/>
      <c r="C161" s="345"/>
      <c r="D161" s="345"/>
      <c r="E161" s="345"/>
      <c r="F161" s="345"/>
      <c r="G161" s="345"/>
      <c r="H161" s="345"/>
      <c r="I161" s="345"/>
      <c r="J161" s="345"/>
      <c r="K161" s="345"/>
      <c r="L161" s="345"/>
      <c r="M161" s="345"/>
      <c r="N161" s="345"/>
      <c r="O161" s="345"/>
      <c r="P161" s="345"/>
      <c r="Q161" s="345"/>
      <c r="R161" s="345"/>
      <c r="S161" s="345"/>
      <c r="T161" s="345"/>
      <c r="U161" s="345"/>
      <c r="V161" s="345"/>
      <c r="W161" s="345"/>
      <c r="X161" s="345"/>
      <c r="Y161" s="345"/>
      <c r="Z161" s="345"/>
      <c r="AA161" s="345"/>
      <c r="AB161" s="345"/>
      <c r="AC161" s="345"/>
      <c r="AD161" s="345"/>
      <c r="AE161" s="345"/>
      <c r="AF161" s="345"/>
      <c r="AG161" s="345"/>
      <c r="AH161" s="345"/>
      <c r="AI161" s="345"/>
      <c r="AJ161" s="345"/>
      <c r="AK161" s="345"/>
      <c r="AL161" s="345"/>
      <c r="AM161" s="345"/>
      <c r="AN161" s="345"/>
      <c r="AO161" s="345"/>
      <c r="AP161" s="345"/>
      <c r="AQ161" s="345"/>
      <c r="AR161" s="345"/>
      <c r="AS161" s="345"/>
      <c r="AT161" s="345"/>
      <c r="AU161" s="345"/>
      <c r="AV161" s="345"/>
      <c r="AW161" s="345"/>
      <c r="AX161" s="345"/>
      <c r="AY161" s="345"/>
      <c r="AZ161" s="345"/>
      <c r="BA161" s="345"/>
      <c r="BB161" s="345"/>
      <c r="BC161" s="345"/>
      <c r="BD161" s="345"/>
      <c r="BE161" s="345"/>
      <c r="BF161" s="345"/>
      <c r="BG161" s="345"/>
      <c r="BH161" s="345"/>
      <c r="BI161" s="345"/>
      <c r="BJ161" s="345"/>
      <c r="BK161" s="345"/>
      <c r="BL161" s="345"/>
      <c r="BM161" s="345"/>
      <c r="BN161" s="345"/>
      <c r="BO161" s="345"/>
      <c r="BP161" s="345"/>
      <c r="BQ161" s="345"/>
      <c r="BR161" s="345"/>
      <c r="BS161" s="345"/>
      <c r="BT161" s="345"/>
      <c r="BU161" s="345"/>
      <c r="BV161" s="345"/>
      <c r="BW161" s="345"/>
      <c r="BX161" s="345"/>
      <c r="BY161" s="345"/>
      <c r="BZ161" s="345"/>
      <c r="CA161" s="345"/>
      <c r="CB161" s="345"/>
      <c r="CC161" s="345"/>
      <c r="CD161" s="345"/>
      <c r="CE161" s="345"/>
      <c r="CF161" s="345"/>
      <c r="CG161" s="345"/>
      <c r="CH161" s="345"/>
      <c r="CI161" s="345"/>
      <c r="CJ161" s="345"/>
      <c r="CK161" s="345"/>
      <c r="CL161" s="345"/>
      <c r="CM161" s="345"/>
      <c r="CN161" s="345"/>
      <c r="CO161" s="345"/>
      <c r="CP161" s="345"/>
      <c r="CQ161" s="345"/>
      <c r="CR161" s="345"/>
      <c r="CS161" s="345"/>
      <c r="CT161" s="345"/>
      <c r="CU161" s="345"/>
      <c r="CV161" s="345"/>
      <c r="CW161" s="345"/>
      <c r="CX161" s="345"/>
    </row>
    <row r="162" spans="1:102" ht="15">
      <c r="A162" s="345"/>
      <c r="B162" s="345"/>
      <c r="C162" s="345"/>
      <c r="D162" s="345"/>
      <c r="E162" s="345"/>
      <c r="F162" s="345"/>
      <c r="G162" s="345"/>
      <c r="H162" s="345"/>
      <c r="I162" s="345"/>
      <c r="J162" s="345"/>
      <c r="K162" s="345"/>
      <c r="L162" s="345"/>
      <c r="M162" s="345"/>
      <c r="N162" s="345"/>
      <c r="O162" s="345"/>
      <c r="P162" s="345"/>
      <c r="Q162" s="345"/>
      <c r="R162" s="345"/>
      <c r="S162" s="345"/>
      <c r="T162" s="345"/>
      <c r="U162" s="345"/>
      <c r="V162" s="345"/>
      <c r="W162" s="345"/>
      <c r="X162" s="345"/>
      <c r="Y162" s="345"/>
      <c r="Z162" s="345"/>
      <c r="AA162" s="345"/>
      <c r="AB162" s="345"/>
      <c r="AC162" s="345"/>
      <c r="AD162" s="345"/>
      <c r="AE162" s="345"/>
      <c r="AF162" s="345"/>
      <c r="AG162" s="345"/>
      <c r="AH162" s="345"/>
      <c r="AI162" s="345"/>
      <c r="AJ162" s="345"/>
      <c r="AK162" s="345"/>
      <c r="AL162" s="345"/>
      <c r="AM162" s="345"/>
      <c r="AN162" s="345"/>
      <c r="AO162" s="345"/>
      <c r="AP162" s="345"/>
      <c r="AQ162" s="345"/>
      <c r="AR162" s="345"/>
      <c r="AS162" s="345"/>
      <c r="AT162" s="345"/>
      <c r="AU162" s="345"/>
      <c r="AV162" s="345"/>
      <c r="AW162" s="345"/>
      <c r="AX162" s="345"/>
      <c r="AY162" s="345"/>
      <c r="AZ162" s="345"/>
      <c r="BA162" s="345"/>
      <c r="BB162" s="345"/>
      <c r="BC162" s="345"/>
      <c r="BD162" s="345"/>
      <c r="BE162" s="345"/>
      <c r="BF162" s="345"/>
      <c r="BG162" s="345"/>
      <c r="BH162" s="345"/>
      <c r="BI162" s="345"/>
      <c r="BJ162" s="345"/>
      <c r="BK162" s="345"/>
      <c r="BL162" s="345"/>
      <c r="BM162" s="345"/>
      <c r="BN162" s="345"/>
      <c r="BO162" s="345"/>
      <c r="BP162" s="345"/>
      <c r="BQ162" s="345"/>
      <c r="BR162" s="345"/>
      <c r="BS162" s="345"/>
      <c r="BT162" s="345"/>
      <c r="BU162" s="345"/>
      <c r="BV162" s="345"/>
      <c r="BW162" s="345"/>
      <c r="BX162" s="345"/>
      <c r="BY162" s="345"/>
      <c r="BZ162" s="345"/>
      <c r="CA162" s="345"/>
      <c r="CB162" s="345"/>
      <c r="CC162" s="345"/>
      <c r="CD162" s="345"/>
      <c r="CE162" s="345"/>
      <c r="CF162" s="345"/>
      <c r="CG162" s="345"/>
      <c r="CH162" s="345"/>
      <c r="CI162" s="345"/>
      <c r="CJ162" s="345"/>
      <c r="CK162" s="345"/>
      <c r="CL162" s="345"/>
      <c r="CM162" s="345"/>
      <c r="CN162" s="345"/>
      <c r="CO162" s="345"/>
      <c r="CP162" s="345"/>
      <c r="CQ162" s="345"/>
      <c r="CR162" s="345"/>
      <c r="CS162" s="345"/>
      <c r="CT162" s="345"/>
      <c r="CU162" s="345"/>
      <c r="CV162" s="345"/>
      <c r="CW162" s="345"/>
      <c r="CX162" s="345"/>
    </row>
    <row r="163" spans="1:102" ht="15">
      <c r="A163" s="345" t="s">
        <v>775</v>
      </c>
      <c r="B163" s="345"/>
      <c r="C163" s="345"/>
      <c r="D163" s="345"/>
      <c r="E163" s="345"/>
      <c r="F163" s="345"/>
      <c r="G163" s="345"/>
      <c r="H163" s="345"/>
      <c r="I163" s="345"/>
      <c r="J163" s="345"/>
      <c r="K163" s="345"/>
      <c r="L163" s="345"/>
      <c r="M163" s="345"/>
      <c r="N163" s="345"/>
      <c r="O163" s="345"/>
      <c r="P163" s="345"/>
      <c r="Q163" s="345"/>
      <c r="R163" s="345"/>
      <c r="S163" s="345"/>
      <c r="T163" s="345"/>
      <c r="U163" s="345"/>
      <c r="V163" s="345"/>
      <c r="W163" s="345"/>
      <c r="X163" s="345"/>
      <c r="Y163" s="345"/>
      <c r="Z163" s="345"/>
      <c r="AA163" s="345"/>
      <c r="AB163" s="345"/>
      <c r="AC163" s="345"/>
      <c r="AD163" s="345"/>
      <c r="AE163" s="345"/>
      <c r="AF163" s="345"/>
      <c r="AG163" s="345"/>
      <c r="AH163" s="345"/>
      <c r="AI163" s="345"/>
      <c r="AJ163" s="345"/>
      <c r="AK163" s="345"/>
      <c r="AL163" s="345"/>
      <c r="AM163" s="345"/>
      <c r="AN163" s="345"/>
      <c r="AO163" s="345"/>
      <c r="AP163" s="345"/>
      <c r="AQ163" s="345"/>
      <c r="AR163" s="345"/>
      <c r="AS163" s="345"/>
      <c r="AT163" s="345"/>
      <c r="AU163" s="345"/>
      <c r="AV163" s="345"/>
      <c r="AW163" s="345"/>
      <c r="AX163" s="345"/>
      <c r="AY163" s="345"/>
      <c r="AZ163" s="345"/>
      <c r="BA163" s="345"/>
      <c r="BB163" s="345"/>
      <c r="BC163" s="345"/>
      <c r="BD163" s="345"/>
      <c r="BE163" s="345"/>
      <c r="BF163" s="345"/>
      <c r="BG163" s="345"/>
      <c r="BH163" s="345"/>
      <c r="BI163" s="345"/>
      <c r="BJ163" s="345"/>
      <c r="BK163" s="345"/>
      <c r="BL163" s="345"/>
      <c r="BM163" s="345"/>
      <c r="BN163" s="345"/>
      <c r="BO163" s="345"/>
      <c r="BP163" s="345"/>
      <c r="BQ163" s="345"/>
      <c r="BR163" s="345"/>
      <c r="BS163" s="345"/>
      <c r="BT163" s="345"/>
      <c r="BU163" s="345"/>
      <c r="BV163" s="345"/>
      <c r="BW163" s="345"/>
      <c r="BX163" s="345"/>
      <c r="BY163" s="345"/>
      <c r="BZ163" s="345"/>
      <c r="CA163" s="345"/>
      <c r="CB163" s="345"/>
      <c r="CC163" s="345"/>
      <c r="CD163" s="345"/>
      <c r="CE163" s="345"/>
      <c r="CF163" s="345"/>
      <c r="CG163" s="345"/>
      <c r="CH163" s="345"/>
      <c r="CI163" s="345"/>
      <c r="CJ163" s="345"/>
      <c r="CK163" s="345"/>
      <c r="CL163" s="345"/>
      <c r="CM163" s="345"/>
      <c r="CN163" s="345"/>
      <c r="CO163" s="345"/>
      <c r="CP163" s="345"/>
      <c r="CQ163" s="345"/>
      <c r="CR163" s="345"/>
      <c r="CS163" s="345"/>
      <c r="CT163" s="345"/>
      <c r="CU163" s="345"/>
      <c r="CV163" s="345"/>
      <c r="CW163" s="345"/>
      <c r="CX163" s="345"/>
    </row>
    <row r="164" spans="1:102" ht="15">
      <c r="A164" s="345"/>
      <c r="B164" s="345"/>
      <c r="C164" s="345"/>
      <c r="D164" s="345"/>
      <c r="E164" s="345"/>
      <c r="F164" s="345"/>
      <c r="G164" s="345"/>
      <c r="H164" s="345"/>
      <c r="I164" s="345"/>
      <c r="J164" s="345"/>
      <c r="K164" s="345"/>
      <c r="L164" s="345"/>
      <c r="M164" s="345"/>
      <c r="N164" s="345"/>
      <c r="O164" s="345"/>
      <c r="P164" s="345"/>
      <c r="Q164" s="345"/>
      <c r="R164" s="345"/>
      <c r="S164" s="345"/>
      <c r="T164" s="345"/>
      <c r="U164" s="345"/>
      <c r="V164" s="345"/>
      <c r="W164" s="345"/>
      <c r="X164" s="345"/>
      <c r="Y164" s="345"/>
      <c r="Z164" s="345"/>
      <c r="AA164" s="345"/>
      <c r="AB164" s="345"/>
      <c r="AC164" s="345"/>
      <c r="AD164" s="345"/>
      <c r="AE164" s="345"/>
      <c r="AF164" s="345"/>
      <c r="AG164" s="345"/>
      <c r="AH164" s="345"/>
      <c r="AI164" s="345"/>
      <c r="AJ164" s="345"/>
      <c r="AK164" s="345"/>
      <c r="AL164" s="345"/>
      <c r="AM164" s="345"/>
      <c r="AN164" s="345"/>
      <c r="AO164" s="345"/>
      <c r="AP164" s="345"/>
      <c r="AQ164" s="345"/>
      <c r="AR164" s="345"/>
      <c r="AS164" s="345"/>
      <c r="AT164" s="345"/>
      <c r="AU164" s="345"/>
      <c r="AV164" s="345"/>
      <c r="AW164" s="345"/>
      <c r="AX164" s="345"/>
      <c r="AY164" s="345"/>
      <c r="AZ164" s="345"/>
      <c r="BA164" s="345"/>
      <c r="BB164" s="345"/>
      <c r="BC164" s="345"/>
      <c r="BD164" s="345"/>
      <c r="BE164" s="345"/>
      <c r="BF164" s="345"/>
      <c r="BG164" s="345"/>
      <c r="BH164" s="345"/>
      <c r="BI164" s="345"/>
      <c r="BJ164" s="345"/>
      <c r="BK164" s="345"/>
      <c r="BL164" s="345"/>
      <c r="BM164" s="345"/>
      <c r="BN164" s="345"/>
      <c r="BO164" s="345"/>
      <c r="BP164" s="345"/>
      <c r="BQ164" s="345"/>
      <c r="BR164" s="345"/>
      <c r="BS164" s="345"/>
      <c r="BT164" s="345"/>
      <c r="BU164" s="345"/>
      <c r="BV164" s="345"/>
      <c r="BW164" s="345"/>
      <c r="BX164" s="345"/>
      <c r="BY164" s="345"/>
      <c r="BZ164" s="345"/>
      <c r="CA164" s="345"/>
      <c r="CB164" s="345"/>
      <c r="CC164" s="345"/>
      <c r="CD164" s="345"/>
      <c r="CE164" s="345"/>
      <c r="CF164" s="345"/>
      <c r="CG164" s="345"/>
      <c r="CH164" s="345"/>
      <c r="CI164" s="345"/>
      <c r="CJ164" s="345"/>
      <c r="CK164" s="345"/>
      <c r="CL164" s="345"/>
      <c r="CM164" s="345"/>
      <c r="CN164" s="345"/>
      <c r="CO164" s="345"/>
      <c r="CP164" s="345"/>
      <c r="CQ164" s="345"/>
      <c r="CR164" s="345"/>
      <c r="CS164" s="345"/>
      <c r="CT164" s="345"/>
      <c r="CU164" s="345"/>
      <c r="CV164" s="345"/>
      <c r="CW164" s="345"/>
      <c r="CX164" s="345"/>
    </row>
    <row r="165" spans="1:102" ht="15">
      <c r="A165" s="345" t="s">
        <v>776</v>
      </c>
      <c r="B165" s="345"/>
      <c r="C165" s="345"/>
      <c r="D165" s="345"/>
      <c r="E165" s="345"/>
      <c r="F165" s="345"/>
      <c r="G165" s="345"/>
      <c r="H165" s="345"/>
      <c r="I165" s="345"/>
      <c r="J165" s="345"/>
      <c r="K165" s="345"/>
      <c r="L165" s="345"/>
      <c r="M165" s="345"/>
      <c r="N165" s="345"/>
      <c r="O165" s="345"/>
      <c r="P165" s="345"/>
      <c r="Q165" s="345"/>
      <c r="R165" s="345"/>
      <c r="S165" s="345"/>
      <c r="T165" s="345"/>
      <c r="U165" s="345"/>
      <c r="V165" s="345"/>
      <c r="W165" s="345"/>
      <c r="X165" s="345"/>
      <c r="Y165" s="345"/>
      <c r="Z165" s="345"/>
      <c r="AA165" s="345"/>
      <c r="AB165" s="345"/>
      <c r="AC165" s="345"/>
      <c r="AD165" s="345"/>
      <c r="AE165" s="345"/>
      <c r="AF165" s="345"/>
      <c r="AG165" s="345"/>
      <c r="AH165" s="345"/>
      <c r="AI165" s="345"/>
      <c r="AJ165" s="345"/>
      <c r="AK165" s="345"/>
      <c r="AL165" s="345"/>
      <c r="AM165" s="345"/>
      <c r="AN165" s="345"/>
      <c r="AO165" s="345"/>
      <c r="AP165" s="345"/>
      <c r="AQ165" s="345"/>
      <c r="AR165" s="345"/>
      <c r="AS165" s="345"/>
      <c r="AT165" s="345"/>
      <c r="AU165" s="345"/>
      <c r="AV165" s="345"/>
      <c r="AW165" s="345"/>
      <c r="AX165" s="345"/>
      <c r="AY165" s="345"/>
      <c r="AZ165" s="345"/>
      <c r="BA165" s="345"/>
      <c r="BB165" s="345"/>
      <c r="BC165" s="345"/>
      <c r="BD165" s="345"/>
      <c r="BE165" s="345"/>
      <c r="BF165" s="345"/>
      <c r="BG165" s="345"/>
      <c r="BH165" s="345"/>
      <c r="BI165" s="345"/>
      <c r="BJ165" s="345"/>
      <c r="BK165" s="345"/>
      <c r="BL165" s="345"/>
      <c r="BM165" s="345"/>
      <c r="BN165" s="345"/>
      <c r="BO165" s="345"/>
      <c r="BP165" s="345"/>
      <c r="BQ165" s="345"/>
      <c r="BR165" s="345"/>
      <c r="BS165" s="345"/>
      <c r="BT165" s="345"/>
      <c r="BU165" s="345"/>
      <c r="BV165" s="345"/>
      <c r="BW165" s="345"/>
      <c r="BX165" s="345"/>
      <c r="BY165" s="345"/>
      <c r="BZ165" s="345"/>
      <c r="CA165" s="345"/>
      <c r="CB165" s="345"/>
      <c r="CC165" s="345"/>
      <c r="CD165" s="345"/>
      <c r="CE165" s="345"/>
      <c r="CF165" s="345"/>
      <c r="CG165" s="345"/>
      <c r="CH165" s="345"/>
      <c r="CI165" s="345"/>
      <c r="CJ165" s="345"/>
      <c r="CK165" s="345"/>
      <c r="CL165" s="345"/>
      <c r="CM165" s="345"/>
      <c r="CN165" s="345"/>
      <c r="CO165" s="345"/>
      <c r="CP165" s="345"/>
      <c r="CQ165" s="345"/>
      <c r="CR165" s="345"/>
      <c r="CS165" s="345"/>
      <c r="CT165" s="345"/>
      <c r="CU165" s="345"/>
      <c r="CV165" s="345"/>
      <c r="CW165" s="345"/>
      <c r="CX165" s="345"/>
    </row>
    <row r="166" spans="1:102" ht="15">
      <c r="A166" s="345"/>
      <c r="B166" s="345"/>
      <c r="C166" s="345"/>
      <c r="D166" s="345"/>
      <c r="E166" s="345"/>
      <c r="F166" s="345"/>
      <c r="G166" s="345"/>
      <c r="H166" s="345"/>
      <c r="I166" s="345"/>
      <c r="J166" s="345"/>
      <c r="K166" s="345"/>
      <c r="L166" s="345"/>
      <c r="M166" s="345"/>
      <c r="N166" s="345"/>
      <c r="O166" s="345"/>
      <c r="P166" s="345"/>
      <c r="Q166" s="345"/>
      <c r="R166" s="345"/>
      <c r="S166" s="345"/>
      <c r="T166" s="345"/>
      <c r="U166" s="345"/>
      <c r="V166" s="345"/>
      <c r="W166" s="345"/>
      <c r="X166" s="345"/>
      <c r="Y166" s="345"/>
      <c r="Z166" s="345"/>
      <c r="AA166" s="345"/>
      <c r="AB166" s="345"/>
      <c r="AC166" s="345"/>
      <c r="AD166" s="345"/>
      <c r="AE166" s="345"/>
      <c r="AF166" s="345"/>
      <c r="AG166" s="345"/>
      <c r="AH166" s="345"/>
      <c r="AI166" s="345"/>
      <c r="AJ166" s="345"/>
      <c r="AK166" s="345"/>
      <c r="AL166" s="345"/>
      <c r="AM166" s="345"/>
      <c r="AN166" s="345"/>
      <c r="AO166" s="345"/>
      <c r="AP166" s="345"/>
      <c r="AQ166" s="345"/>
      <c r="AR166" s="345"/>
      <c r="AS166" s="345"/>
      <c r="AT166" s="345"/>
      <c r="AU166" s="345"/>
      <c r="AV166" s="345"/>
      <c r="AW166" s="345"/>
      <c r="AX166" s="345"/>
      <c r="AY166" s="345"/>
      <c r="AZ166" s="345"/>
      <c r="BA166" s="345"/>
      <c r="BB166" s="345"/>
      <c r="BC166" s="345"/>
      <c r="BD166" s="345"/>
      <c r="BE166" s="345"/>
      <c r="BF166" s="345"/>
      <c r="BG166" s="345"/>
      <c r="BH166" s="345"/>
      <c r="BI166" s="345"/>
      <c r="BJ166" s="345"/>
      <c r="BK166" s="345"/>
      <c r="BL166" s="345"/>
      <c r="BM166" s="345"/>
      <c r="BN166" s="345"/>
      <c r="BO166" s="345"/>
      <c r="BP166" s="345"/>
      <c r="BQ166" s="345"/>
      <c r="BR166" s="345"/>
      <c r="BS166" s="345"/>
      <c r="BT166" s="345"/>
      <c r="BU166" s="345"/>
      <c r="BV166" s="345"/>
      <c r="BW166" s="345"/>
      <c r="BX166" s="345"/>
      <c r="BY166" s="345"/>
      <c r="BZ166" s="345"/>
      <c r="CA166" s="345"/>
      <c r="CB166" s="345"/>
      <c r="CC166" s="345"/>
      <c r="CD166" s="345"/>
      <c r="CE166" s="345"/>
      <c r="CF166" s="345"/>
      <c r="CG166" s="345"/>
      <c r="CH166" s="345"/>
      <c r="CI166" s="345"/>
      <c r="CJ166" s="345"/>
      <c r="CK166" s="345"/>
      <c r="CL166" s="345"/>
      <c r="CM166" s="345"/>
      <c r="CN166" s="345"/>
      <c r="CO166" s="345"/>
      <c r="CP166" s="345"/>
      <c r="CQ166" s="345"/>
      <c r="CR166" s="345"/>
      <c r="CS166" s="345"/>
      <c r="CT166" s="345"/>
      <c r="CU166" s="345"/>
      <c r="CV166" s="345"/>
      <c r="CW166" s="345"/>
      <c r="CX166" s="345"/>
    </row>
    <row r="167" spans="1:102" ht="15">
      <c r="A167" s="345" t="s">
        <v>777</v>
      </c>
      <c r="B167" s="345"/>
      <c r="C167" s="345"/>
      <c r="D167" s="345"/>
      <c r="E167" s="345"/>
      <c r="F167" s="345"/>
      <c r="G167" s="345"/>
      <c r="H167" s="345"/>
      <c r="I167" s="345"/>
      <c r="J167" s="345"/>
      <c r="K167" s="345"/>
      <c r="L167" s="345"/>
      <c r="M167" s="345"/>
      <c r="N167" s="345"/>
      <c r="O167" s="345"/>
      <c r="P167" s="345"/>
      <c r="Q167" s="345"/>
      <c r="R167" s="345"/>
      <c r="S167" s="345"/>
      <c r="T167" s="345"/>
      <c r="U167" s="345"/>
      <c r="V167" s="345"/>
      <c r="W167" s="345"/>
      <c r="X167" s="345"/>
      <c r="Y167" s="345"/>
      <c r="Z167" s="345"/>
      <c r="AA167" s="345"/>
      <c r="AB167" s="345"/>
      <c r="AC167" s="345"/>
      <c r="AD167" s="345"/>
      <c r="AE167" s="345"/>
      <c r="AF167" s="345"/>
      <c r="AG167" s="345"/>
      <c r="AH167" s="345"/>
      <c r="AI167" s="345"/>
      <c r="AJ167" s="345"/>
      <c r="AK167" s="345"/>
      <c r="AL167" s="345"/>
      <c r="AM167" s="345"/>
      <c r="AN167" s="345"/>
      <c r="AO167" s="345"/>
      <c r="AP167" s="345"/>
      <c r="AQ167" s="345"/>
      <c r="AR167" s="345"/>
      <c r="AS167" s="345"/>
      <c r="AT167" s="345"/>
      <c r="AU167" s="345"/>
      <c r="AV167" s="345"/>
      <c r="AW167" s="345"/>
      <c r="AX167" s="345"/>
      <c r="AY167" s="345"/>
      <c r="AZ167" s="345"/>
      <c r="BA167" s="345"/>
      <c r="BB167" s="345"/>
      <c r="BC167" s="345"/>
      <c r="BD167" s="345"/>
      <c r="BE167" s="345"/>
      <c r="BF167" s="345"/>
      <c r="BG167" s="345"/>
      <c r="BH167" s="345"/>
      <c r="BI167" s="345"/>
      <c r="BJ167" s="345"/>
      <c r="BK167" s="345"/>
      <c r="BL167" s="345"/>
      <c r="BM167" s="345"/>
      <c r="BN167" s="345"/>
      <c r="BO167" s="345"/>
      <c r="BP167" s="345"/>
      <c r="BQ167" s="345"/>
      <c r="BR167" s="345"/>
      <c r="BS167" s="345"/>
      <c r="BT167" s="345"/>
      <c r="BU167" s="345"/>
      <c r="BV167" s="345"/>
      <c r="BW167" s="345"/>
      <c r="BX167" s="345"/>
      <c r="BY167" s="345"/>
      <c r="BZ167" s="345"/>
      <c r="CA167" s="345"/>
      <c r="CB167" s="345"/>
      <c r="CC167" s="345"/>
      <c r="CD167" s="345"/>
      <c r="CE167" s="345"/>
      <c r="CF167" s="345"/>
      <c r="CG167" s="345"/>
      <c r="CH167" s="345"/>
      <c r="CI167" s="345"/>
      <c r="CJ167" s="345"/>
      <c r="CK167" s="345"/>
      <c r="CL167" s="345"/>
      <c r="CM167" s="345"/>
      <c r="CN167" s="345"/>
      <c r="CO167" s="345"/>
      <c r="CP167" s="345"/>
      <c r="CQ167" s="345"/>
      <c r="CR167" s="345"/>
      <c r="CS167" s="345"/>
      <c r="CT167" s="345"/>
      <c r="CU167" s="345"/>
      <c r="CV167" s="345"/>
      <c r="CW167" s="345"/>
      <c r="CX167" s="345"/>
    </row>
    <row r="168" spans="1:102" ht="15">
      <c r="A168" s="345"/>
      <c r="B168" s="345"/>
      <c r="C168" s="345"/>
      <c r="D168" s="345"/>
      <c r="E168" s="345"/>
      <c r="F168" s="345"/>
      <c r="G168" s="345"/>
      <c r="H168" s="345"/>
      <c r="I168" s="345"/>
      <c r="J168" s="345"/>
      <c r="K168" s="345"/>
      <c r="L168" s="345"/>
      <c r="M168" s="345"/>
      <c r="N168" s="345"/>
      <c r="O168" s="345"/>
      <c r="P168" s="345"/>
      <c r="Q168" s="345"/>
      <c r="R168" s="345"/>
      <c r="S168" s="345"/>
      <c r="T168" s="345"/>
      <c r="U168" s="345"/>
      <c r="V168" s="345"/>
      <c r="W168" s="345"/>
      <c r="X168" s="345"/>
      <c r="Y168" s="345"/>
      <c r="Z168" s="345"/>
      <c r="AA168" s="345"/>
      <c r="AB168" s="345"/>
      <c r="AC168" s="345"/>
      <c r="AD168" s="345"/>
      <c r="AE168" s="345"/>
      <c r="AF168" s="345"/>
      <c r="AG168" s="345"/>
      <c r="AH168" s="345"/>
      <c r="AI168" s="345"/>
      <c r="AJ168" s="345"/>
      <c r="AK168" s="345"/>
      <c r="AL168" s="345"/>
      <c r="AM168" s="345"/>
      <c r="AN168" s="345"/>
      <c r="AO168" s="345"/>
      <c r="AP168" s="345"/>
      <c r="AQ168" s="345"/>
      <c r="AR168" s="345"/>
      <c r="AS168" s="345"/>
      <c r="AT168" s="345"/>
      <c r="AU168" s="345"/>
      <c r="AV168" s="345"/>
      <c r="AW168" s="345"/>
      <c r="AX168" s="345"/>
      <c r="AY168" s="345"/>
      <c r="AZ168" s="345"/>
      <c r="BA168" s="345"/>
      <c r="BB168" s="345"/>
      <c r="BC168" s="345"/>
      <c r="BD168" s="345"/>
      <c r="BE168" s="345"/>
      <c r="BF168" s="345"/>
      <c r="BG168" s="345"/>
      <c r="BH168" s="345"/>
      <c r="BI168" s="345"/>
      <c r="BJ168" s="345"/>
      <c r="BK168" s="345"/>
      <c r="BL168" s="345"/>
      <c r="BM168" s="345"/>
      <c r="BN168" s="345"/>
      <c r="BO168" s="345"/>
      <c r="BP168" s="345"/>
      <c r="BQ168" s="345"/>
      <c r="BR168" s="345"/>
      <c r="BS168" s="345"/>
      <c r="BT168" s="345"/>
      <c r="BU168" s="345"/>
      <c r="BV168" s="345"/>
      <c r="BW168" s="345"/>
      <c r="BX168" s="345"/>
      <c r="BY168" s="345"/>
      <c r="BZ168" s="345"/>
      <c r="CA168" s="345"/>
      <c r="CB168" s="345"/>
      <c r="CC168" s="345"/>
      <c r="CD168" s="345"/>
      <c r="CE168" s="345"/>
      <c r="CF168" s="345"/>
      <c r="CG168" s="345"/>
      <c r="CH168" s="345"/>
      <c r="CI168" s="345"/>
      <c r="CJ168" s="345"/>
      <c r="CK168" s="345"/>
      <c r="CL168" s="345"/>
      <c r="CM168" s="345"/>
      <c r="CN168" s="345"/>
      <c r="CO168" s="345"/>
      <c r="CP168" s="345"/>
      <c r="CQ168" s="345"/>
      <c r="CR168" s="345"/>
      <c r="CS168" s="345"/>
      <c r="CT168" s="345"/>
      <c r="CU168" s="345"/>
      <c r="CV168" s="345"/>
      <c r="CW168" s="345"/>
      <c r="CX168" s="345"/>
    </row>
    <row r="169" spans="1:102" ht="15">
      <c r="A169" s="345" t="s">
        <v>786</v>
      </c>
      <c r="B169" s="345"/>
      <c r="C169" s="345"/>
      <c r="D169" s="345"/>
      <c r="E169" s="345"/>
      <c r="F169" s="345"/>
      <c r="G169" s="345"/>
      <c r="H169" s="345"/>
      <c r="I169" s="345"/>
      <c r="J169" s="345"/>
      <c r="K169" s="345"/>
      <c r="L169" s="345"/>
      <c r="M169" s="345"/>
      <c r="N169" s="345"/>
      <c r="O169" s="345"/>
      <c r="P169" s="345"/>
      <c r="Q169" s="345"/>
      <c r="R169" s="345"/>
      <c r="S169" s="345"/>
      <c r="T169" s="345"/>
      <c r="U169" s="345"/>
      <c r="V169" s="345"/>
      <c r="W169" s="345"/>
      <c r="X169" s="345"/>
      <c r="Y169" s="345"/>
      <c r="Z169" s="345"/>
      <c r="AA169" s="345"/>
      <c r="AB169" s="345"/>
      <c r="AC169" s="345"/>
      <c r="AD169" s="345"/>
      <c r="AE169" s="345"/>
      <c r="AF169" s="345"/>
      <c r="AG169" s="345"/>
      <c r="AH169" s="345"/>
      <c r="AI169" s="345"/>
      <c r="AJ169" s="345"/>
      <c r="AK169" s="345"/>
      <c r="AL169" s="345"/>
      <c r="AM169" s="345"/>
      <c r="AN169" s="345"/>
      <c r="AO169" s="345"/>
      <c r="AP169" s="345"/>
      <c r="AQ169" s="345"/>
      <c r="AR169" s="345"/>
      <c r="AS169" s="345"/>
      <c r="AT169" s="345"/>
      <c r="AU169" s="345"/>
      <c r="AV169" s="345"/>
      <c r="AW169" s="345"/>
      <c r="AX169" s="345"/>
      <c r="AY169" s="345"/>
      <c r="AZ169" s="345"/>
      <c r="BA169" s="345"/>
      <c r="BB169" s="345"/>
      <c r="BC169" s="345"/>
      <c r="BD169" s="345"/>
      <c r="BE169" s="345"/>
      <c r="BF169" s="345"/>
      <c r="BG169" s="345"/>
      <c r="BH169" s="345"/>
      <c r="BI169" s="345"/>
      <c r="BJ169" s="345"/>
      <c r="BK169" s="345"/>
      <c r="BL169" s="345"/>
      <c r="BM169" s="345"/>
      <c r="BN169" s="345"/>
      <c r="BO169" s="345"/>
      <c r="BP169" s="345"/>
      <c r="BQ169" s="345"/>
      <c r="BR169" s="345"/>
      <c r="BS169" s="345"/>
      <c r="BT169" s="345"/>
      <c r="BU169" s="345"/>
      <c r="BV169" s="345"/>
      <c r="BW169" s="345"/>
      <c r="BX169" s="345"/>
      <c r="BY169" s="345"/>
      <c r="BZ169" s="345"/>
      <c r="CA169" s="345"/>
      <c r="CB169" s="345"/>
      <c r="CC169" s="345"/>
      <c r="CD169" s="345"/>
      <c r="CE169" s="345"/>
      <c r="CF169" s="345"/>
      <c r="CG169" s="345"/>
      <c r="CH169" s="345"/>
      <c r="CI169" s="345"/>
      <c r="CJ169" s="345"/>
      <c r="CK169" s="345"/>
      <c r="CL169" s="345"/>
      <c r="CM169" s="345"/>
      <c r="CN169" s="345"/>
      <c r="CO169" s="345"/>
      <c r="CP169" s="345"/>
      <c r="CQ169" s="345"/>
      <c r="CR169" s="345"/>
      <c r="CS169" s="345"/>
      <c r="CT169" s="345"/>
      <c r="CU169" s="345"/>
      <c r="CV169" s="345"/>
      <c r="CW169" s="345"/>
      <c r="CX169" s="345"/>
    </row>
    <row r="170" spans="1:102" ht="15">
      <c r="A170" s="345"/>
      <c r="B170" s="345"/>
      <c r="C170" s="345"/>
      <c r="D170" s="345"/>
      <c r="E170" s="345"/>
      <c r="F170" s="345"/>
      <c r="G170" s="345"/>
      <c r="H170" s="345"/>
      <c r="I170" s="345"/>
      <c r="J170" s="345"/>
      <c r="K170" s="345"/>
      <c r="L170" s="345"/>
      <c r="M170" s="345"/>
      <c r="N170" s="345"/>
      <c r="O170" s="345"/>
      <c r="P170" s="345"/>
      <c r="Q170" s="345"/>
      <c r="R170" s="345"/>
      <c r="S170" s="345"/>
      <c r="T170" s="345"/>
      <c r="U170" s="345"/>
      <c r="V170" s="345"/>
      <c r="W170" s="345"/>
      <c r="X170" s="345"/>
      <c r="Y170" s="345"/>
      <c r="Z170" s="345"/>
      <c r="AA170" s="345"/>
      <c r="AB170" s="345"/>
      <c r="AC170" s="345"/>
      <c r="AD170" s="345"/>
      <c r="AE170" s="345"/>
      <c r="AF170" s="345"/>
      <c r="AG170" s="345"/>
      <c r="AH170" s="345"/>
      <c r="AI170" s="345"/>
      <c r="AJ170" s="345"/>
      <c r="AK170" s="345"/>
      <c r="AL170" s="345"/>
      <c r="AM170" s="345"/>
      <c r="AN170" s="345"/>
      <c r="AO170" s="345"/>
      <c r="AP170" s="345"/>
      <c r="AQ170" s="345"/>
      <c r="AR170" s="345"/>
      <c r="AS170" s="345"/>
      <c r="AT170" s="345"/>
      <c r="AU170" s="345"/>
      <c r="AV170" s="345"/>
      <c r="AW170" s="345"/>
      <c r="AX170" s="345"/>
      <c r="AY170" s="345"/>
      <c r="AZ170" s="345"/>
      <c r="BA170" s="345"/>
      <c r="BB170" s="345"/>
      <c r="BC170" s="345"/>
      <c r="BD170" s="345"/>
      <c r="BE170" s="345"/>
      <c r="BF170" s="345"/>
      <c r="BG170" s="345"/>
      <c r="BH170" s="345"/>
      <c r="BI170" s="345"/>
      <c r="BJ170" s="345"/>
      <c r="BK170" s="345"/>
      <c r="BL170" s="345"/>
      <c r="BM170" s="345"/>
      <c r="BN170" s="345"/>
      <c r="BO170" s="345"/>
      <c r="BP170" s="345"/>
      <c r="BQ170" s="345"/>
      <c r="BR170" s="345"/>
      <c r="BS170" s="345"/>
      <c r="BT170" s="345"/>
      <c r="BU170" s="345"/>
      <c r="BV170" s="345"/>
      <c r="BW170" s="345"/>
      <c r="BX170" s="345"/>
      <c r="BY170" s="345"/>
      <c r="BZ170" s="345"/>
      <c r="CA170" s="345"/>
      <c r="CB170" s="345"/>
      <c r="CC170" s="345"/>
      <c r="CD170" s="345"/>
      <c r="CE170" s="345"/>
      <c r="CF170" s="345"/>
      <c r="CG170" s="345"/>
      <c r="CH170" s="345"/>
      <c r="CI170" s="345"/>
      <c r="CJ170" s="345"/>
      <c r="CK170" s="345"/>
      <c r="CL170" s="345"/>
      <c r="CM170" s="345"/>
      <c r="CN170" s="345"/>
      <c r="CO170" s="345"/>
      <c r="CP170" s="345"/>
      <c r="CQ170" s="345"/>
      <c r="CR170" s="345"/>
      <c r="CS170" s="345"/>
      <c r="CT170" s="345"/>
      <c r="CU170" s="345"/>
      <c r="CV170" s="345"/>
      <c r="CW170" s="345"/>
      <c r="CX170" s="345"/>
    </row>
    <row r="171" spans="1:102" ht="15">
      <c r="A171" s="480" t="s">
        <v>787</v>
      </c>
      <c r="B171" s="345"/>
      <c r="C171" s="345"/>
      <c r="D171" s="345"/>
      <c r="E171" s="345"/>
      <c r="F171" s="345"/>
      <c r="G171" s="345"/>
      <c r="H171" s="345"/>
      <c r="I171" s="345"/>
      <c r="J171" s="345"/>
      <c r="K171" s="345"/>
      <c r="L171" s="345"/>
      <c r="M171" s="345"/>
      <c r="N171" s="345"/>
      <c r="O171" s="345"/>
      <c r="P171" s="345"/>
      <c r="Q171" s="345"/>
      <c r="R171" s="345"/>
      <c r="S171" s="345"/>
      <c r="T171" s="345"/>
      <c r="U171" s="345"/>
      <c r="V171" s="345"/>
      <c r="W171" s="345"/>
      <c r="X171" s="345"/>
      <c r="Y171" s="345"/>
      <c r="Z171" s="345"/>
      <c r="AA171" s="345"/>
      <c r="AB171" s="345"/>
      <c r="AC171" s="345"/>
      <c r="AD171" s="345"/>
      <c r="AE171" s="345"/>
      <c r="AF171" s="345"/>
      <c r="AG171" s="345"/>
      <c r="AH171" s="345"/>
      <c r="AI171" s="345"/>
      <c r="AJ171" s="345"/>
      <c r="AK171" s="345"/>
      <c r="AL171" s="345"/>
      <c r="AM171" s="345"/>
      <c r="AN171" s="345"/>
      <c r="AO171" s="345"/>
      <c r="AP171" s="345"/>
      <c r="AQ171" s="345"/>
      <c r="AR171" s="345"/>
      <c r="AS171" s="345"/>
      <c r="AT171" s="345"/>
      <c r="AU171" s="345"/>
      <c r="AV171" s="345"/>
      <c r="AW171" s="345"/>
      <c r="AX171" s="345"/>
      <c r="AY171" s="345"/>
      <c r="AZ171" s="345"/>
      <c r="BA171" s="345"/>
      <c r="BB171" s="345"/>
      <c r="BC171" s="345"/>
      <c r="BD171" s="345"/>
      <c r="BE171" s="345"/>
      <c r="BF171" s="345"/>
      <c r="BG171" s="345"/>
      <c r="BH171" s="345"/>
      <c r="BI171" s="345"/>
      <c r="BJ171" s="345"/>
      <c r="BK171" s="345"/>
      <c r="BL171" s="345"/>
      <c r="BM171" s="345"/>
      <c r="BN171" s="345"/>
      <c r="BO171" s="345"/>
      <c r="BP171" s="345"/>
      <c r="BQ171" s="345"/>
      <c r="BR171" s="345"/>
      <c r="BS171" s="345"/>
      <c r="BT171" s="345"/>
      <c r="BU171" s="345"/>
      <c r="BV171" s="345"/>
      <c r="BW171" s="345"/>
      <c r="BX171" s="345"/>
      <c r="BY171" s="345"/>
      <c r="BZ171" s="345"/>
      <c r="CA171" s="345"/>
      <c r="CB171" s="345"/>
      <c r="CC171" s="345"/>
      <c r="CD171" s="345"/>
      <c r="CE171" s="345"/>
      <c r="CF171" s="345"/>
      <c r="CG171" s="345"/>
      <c r="CH171" s="345"/>
      <c r="CI171" s="345"/>
      <c r="CJ171" s="345"/>
      <c r="CK171" s="345"/>
      <c r="CL171" s="345"/>
      <c r="CM171" s="345"/>
      <c r="CN171" s="345"/>
      <c r="CO171" s="345"/>
      <c r="CP171" s="345"/>
      <c r="CQ171" s="345"/>
      <c r="CR171" s="345"/>
      <c r="CS171" s="345"/>
      <c r="CT171" s="345"/>
      <c r="CU171" s="345"/>
      <c r="CV171" s="345"/>
      <c r="CW171" s="345"/>
      <c r="CX171" s="345"/>
    </row>
    <row r="172" spans="1:102" ht="15">
      <c r="A172" s="345" t="s">
        <v>788</v>
      </c>
      <c r="B172" s="345"/>
      <c r="C172" s="345"/>
      <c r="D172" s="345"/>
      <c r="E172" s="345"/>
      <c r="F172" s="345"/>
      <c r="G172" s="345"/>
      <c r="H172" s="345"/>
      <c r="I172" s="345"/>
      <c r="J172" s="345"/>
      <c r="K172" s="345"/>
      <c r="L172" s="345"/>
      <c r="M172" s="345"/>
      <c r="N172" s="345"/>
      <c r="O172" s="345"/>
      <c r="P172" s="345"/>
      <c r="Q172" s="345"/>
      <c r="R172" s="345"/>
      <c r="S172" s="345"/>
      <c r="T172" s="345"/>
      <c r="U172" s="345"/>
      <c r="V172" s="345"/>
      <c r="W172" s="345"/>
      <c r="X172" s="345"/>
      <c r="Y172" s="345"/>
      <c r="Z172" s="345"/>
      <c r="AA172" s="345"/>
      <c r="AB172" s="345"/>
      <c r="AC172" s="345"/>
      <c r="AD172" s="345"/>
      <c r="AE172" s="345"/>
      <c r="AF172" s="345"/>
      <c r="AG172" s="345"/>
      <c r="AH172" s="345"/>
      <c r="AI172" s="345"/>
      <c r="AJ172" s="345"/>
      <c r="AK172" s="345"/>
      <c r="AL172" s="345"/>
      <c r="AM172" s="345"/>
      <c r="AN172" s="345"/>
      <c r="AO172" s="345"/>
      <c r="AP172" s="345"/>
      <c r="AQ172" s="345"/>
      <c r="AR172" s="345"/>
      <c r="AS172" s="345"/>
      <c r="AT172" s="345"/>
      <c r="AU172" s="345"/>
      <c r="AV172" s="345"/>
      <c r="AW172" s="345"/>
      <c r="AX172" s="345"/>
      <c r="AY172" s="345"/>
      <c r="AZ172" s="345"/>
      <c r="BA172" s="345"/>
      <c r="BB172" s="345"/>
      <c r="BC172" s="345"/>
      <c r="BD172" s="345"/>
      <c r="BE172" s="345"/>
      <c r="BF172" s="345"/>
      <c r="BG172" s="345"/>
      <c r="BH172" s="345"/>
      <c r="BI172" s="345"/>
      <c r="BJ172" s="345"/>
      <c r="BK172" s="345"/>
      <c r="BL172" s="345"/>
      <c r="BM172" s="345"/>
      <c r="BN172" s="345"/>
      <c r="BO172" s="345"/>
      <c r="BP172" s="345"/>
      <c r="BQ172" s="345"/>
      <c r="BR172" s="345"/>
      <c r="BS172" s="345"/>
      <c r="BT172" s="345"/>
      <c r="BU172" s="345"/>
      <c r="BV172" s="345"/>
      <c r="BW172" s="345"/>
      <c r="BX172" s="345"/>
      <c r="BY172" s="345"/>
      <c r="BZ172" s="345"/>
      <c r="CA172" s="345"/>
      <c r="CB172" s="345"/>
      <c r="CC172" s="345"/>
      <c r="CD172" s="345"/>
      <c r="CE172" s="345"/>
      <c r="CF172" s="345"/>
      <c r="CG172" s="345"/>
      <c r="CH172" s="345"/>
      <c r="CI172" s="345"/>
      <c r="CJ172" s="345"/>
      <c r="CK172" s="345"/>
      <c r="CL172" s="345"/>
      <c r="CM172" s="345"/>
      <c r="CN172" s="345"/>
      <c r="CO172" s="345"/>
      <c r="CP172" s="345"/>
      <c r="CQ172" s="345"/>
      <c r="CR172" s="345"/>
      <c r="CS172" s="345"/>
      <c r="CT172" s="345"/>
      <c r="CU172" s="345"/>
      <c r="CV172" s="345"/>
      <c r="CW172" s="345"/>
      <c r="CX172" s="345"/>
    </row>
    <row r="173" spans="1:102" ht="15">
      <c r="A173" s="345"/>
      <c r="B173" s="345"/>
      <c r="C173" s="345"/>
      <c r="D173" s="345"/>
      <c r="E173" s="345"/>
      <c r="F173" s="345"/>
      <c r="G173" s="345"/>
      <c r="H173" s="345"/>
      <c r="I173" s="345"/>
      <c r="J173" s="345"/>
      <c r="K173" s="345"/>
      <c r="L173" s="345"/>
      <c r="M173" s="345"/>
      <c r="N173" s="345"/>
      <c r="O173" s="345"/>
      <c r="P173" s="345"/>
      <c r="Q173" s="345"/>
      <c r="R173" s="345"/>
      <c r="S173" s="345"/>
      <c r="T173" s="345"/>
      <c r="U173" s="345"/>
      <c r="V173" s="345"/>
      <c r="W173" s="345"/>
      <c r="X173" s="345"/>
      <c r="Y173" s="345"/>
      <c r="Z173" s="345"/>
      <c r="AA173" s="345"/>
      <c r="AB173" s="345"/>
      <c r="AC173" s="345"/>
      <c r="AD173" s="345"/>
      <c r="AE173" s="345"/>
      <c r="AF173" s="345"/>
      <c r="AG173" s="345"/>
      <c r="AH173" s="345"/>
      <c r="AI173" s="345"/>
      <c r="AJ173" s="345"/>
      <c r="AK173" s="345"/>
      <c r="AL173" s="345"/>
      <c r="AM173" s="345"/>
      <c r="AN173" s="345"/>
      <c r="AO173" s="345"/>
      <c r="AP173" s="345"/>
      <c r="AQ173" s="345"/>
      <c r="AR173" s="345"/>
      <c r="AS173" s="345"/>
      <c r="AT173" s="345"/>
      <c r="AU173" s="345"/>
      <c r="AV173" s="345"/>
      <c r="AW173" s="345"/>
      <c r="AX173" s="345"/>
      <c r="AY173" s="345"/>
      <c r="AZ173" s="345"/>
      <c r="BA173" s="345"/>
      <c r="BB173" s="345"/>
      <c r="BC173" s="345"/>
      <c r="BD173" s="345"/>
      <c r="BE173" s="345"/>
      <c r="BF173" s="345"/>
      <c r="BG173" s="345"/>
      <c r="BH173" s="345"/>
      <c r="BI173" s="345"/>
      <c r="BJ173" s="345"/>
      <c r="BK173" s="345"/>
      <c r="BL173" s="345"/>
      <c r="BM173" s="345"/>
      <c r="BN173" s="345"/>
      <c r="BO173" s="345"/>
      <c r="BP173" s="345"/>
      <c r="BQ173" s="345"/>
      <c r="BR173" s="345"/>
      <c r="BS173" s="345"/>
      <c r="BT173" s="345"/>
      <c r="BU173" s="345"/>
      <c r="BV173" s="345"/>
      <c r="BW173" s="345"/>
      <c r="BX173" s="345"/>
      <c r="BY173" s="345"/>
      <c r="BZ173" s="345"/>
      <c r="CA173" s="345"/>
      <c r="CB173" s="345"/>
      <c r="CC173" s="345"/>
      <c r="CD173" s="345"/>
      <c r="CE173" s="345"/>
      <c r="CF173" s="345"/>
      <c r="CG173" s="345"/>
      <c r="CH173" s="345"/>
      <c r="CI173" s="345"/>
      <c r="CJ173" s="345"/>
      <c r="CK173" s="345"/>
      <c r="CL173" s="345"/>
      <c r="CM173" s="345"/>
      <c r="CN173" s="345"/>
      <c r="CO173" s="345"/>
      <c r="CP173" s="345"/>
      <c r="CQ173" s="345"/>
      <c r="CR173" s="345"/>
      <c r="CS173" s="345"/>
      <c r="CT173" s="345"/>
      <c r="CU173" s="345"/>
      <c r="CV173" s="345"/>
      <c r="CW173" s="345"/>
      <c r="CX173" s="345"/>
    </row>
    <row r="174" spans="1:102" ht="15">
      <c r="A174" s="480" t="s">
        <v>785</v>
      </c>
      <c r="B174" s="345"/>
      <c r="C174" s="345"/>
      <c r="D174" s="345"/>
      <c r="E174" s="345"/>
      <c r="F174" s="345"/>
      <c r="G174" s="345"/>
      <c r="H174" s="345"/>
      <c r="I174" s="345"/>
      <c r="J174" s="345"/>
      <c r="K174" s="345"/>
      <c r="L174" s="345"/>
      <c r="M174" s="345"/>
      <c r="N174" s="345"/>
      <c r="O174" s="345"/>
      <c r="P174" s="345"/>
      <c r="Q174" s="345"/>
      <c r="R174" s="345"/>
      <c r="S174" s="345"/>
      <c r="T174" s="345"/>
      <c r="U174" s="345"/>
      <c r="V174" s="345"/>
      <c r="W174" s="345"/>
      <c r="X174" s="345"/>
      <c r="Y174" s="345"/>
      <c r="Z174" s="345"/>
      <c r="AA174" s="345"/>
      <c r="AB174" s="345"/>
      <c r="AC174" s="345"/>
      <c r="AD174" s="345"/>
      <c r="AE174" s="345"/>
      <c r="AF174" s="345"/>
      <c r="AG174" s="345"/>
      <c r="AH174" s="345"/>
      <c r="AI174" s="345"/>
      <c r="AJ174" s="345"/>
      <c r="AK174" s="345"/>
      <c r="AL174" s="345"/>
      <c r="AM174" s="345"/>
      <c r="AN174" s="345"/>
      <c r="AO174" s="345"/>
      <c r="AP174" s="345"/>
      <c r="AQ174" s="345"/>
      <c r="AR174" s="345"/>
      <c r="AS174" s="345"/>
      <c r="AT174" s="345"/>
      <c r="AU174" s="345"/>
      <c r="AV174" s="345"/>
      <c r="AW174" s="345"/>
      <c r="AX174" s="345"/>
      <c r="AY174" s="345"/>
      <c r="AZ174" s="345"/>
      <c r="BA174" s="345"/>
      <c r="BB174" s="345"/>
      <c r="BC174" s="345"/>
      <c r="BD174" s="345"/>
      <c r="BE174" s="345"/>
      <c r="BF174" s="345"/>
      <c r="BG174" s="345"/>
      <c r="BH174" s="345"/>
      <c r="BI174" s="345"/>
      <c r="BJ174" s="345"/>
      <c r="BK174" s="345"/>
      <c r="BL174" s="345"/>
      <c r="BM174" s="345"/>
      <c r="BN174" s="345"/>
      <c r="BO174" s="345"/>
      <c r="BP174" s="345"/>
      <c r="BQ174" s="345"/>
      <c r="BR174" s="345"/>
      <c r="BS174" s="345"/>
      <c r="BT174" s="345"/>
      <c r="BU174" s="345"/>
      <c r="BV174" s="345"/>
      <c r="BW174" s="345"/>
      <c r="BX174" s="345"/>
      <c r="BY174" s="345"/>
      <c r="BZ174" s="345"/>
      <c r="CA174" s="345"/>
      <c r="CB174" s="345"/>
      <c r="CC174" s="345"/>
      <c r="CD174" s="345"/>
      <c r="CE174" s="345"/>
      <c r="CF174" s="345"/>
      <c r="CG174" s="345"/>
      <c r="CH174" s="345"/>
      <c r="CI174" s="345"/>
      <c r="CJ174" s="345"/>
      <c r="CK174" s="345"/>
      <c r="CL174" s="345"/>
      <c r="CM174" s="345"/>
      <c r="CN174" s="345"/>
      <c r="CO174" s="345"/>
      <c r="CP174" s="345"/>
      <c r="CQ174" s="345"/>
      <c r="CR174" s="345"/>
      <c r="CS174" s="345"/>
      <c r="CT174" s="345"/>
      <c r="CU174" s="345"/>
      <c r="CV174" s="345"/>
      <c r="CW174" s="345"/>
      <c r="CX174" s="345"/>
    </row>
    <row r="175" spans="1:102" ht="15">
      <c r="A175" s="336" t="s">
        <v>789</v>
      </c>
      <c r="B175" s="345"/>
      <c r="C175" s="345"/>
      <c r="D175" s="345"/>
      <c r="E175" s="345"/>
      <c r="F175" s="345"/>
      <c r="G175" s="345"/>
      <c r="H175" s="345"/>
      <c r="I175" s="345"/>
      <c r="J175" s="345"/>
      <c r="K175" s="345"/>
      <c r="L175" s="345"/>
      <c r="M175" s="345"/>
      <c r="N175" s="345"/>
      <c r="O175" s="345"/>
      <c r="P175" s="345"/>
      <c r="Q175" s="345"/>
      <c r="R175" s="345"/>
      <c r="S175" s="345"/>
      <c r="T175" s="345"/>
      <c r="U175" s="345"/>
      <c r="V175" s="345"/>
      <c r="W175" s="345"/>
      <c r="X175" s="345"/>
      <c r="Y175" s="345"/>
      <c r="Z175" s="345"/>
      <c r="AA175" s="345"/>
      <c r="AB175" s="345"/>
      <c r="AC175" s="345"/>
      <c r="AD175" s="345"/>
      <c r="AE175" s="345"/>
      <c r="AF175" s="345"/>
      <c r="AG175" s="345"/>
      <c r="AH175" s="345"/>
      <c r="AI175" s="345"/>
      <c r="AJ175" s="345"/>
      <c r="AK175" s="345"/>
      <c r="AL175" s="345"/>
      <c r="AM175" s="345"/>
      <c r="AN175" s="345"/>
      <c r="AO175" s="345"/>
      <c r="AP175" s="345"/>
      <c r="AQ175" s="345"/>
      <c r="AR175" s="345"/>
      <c r="AS175" s="345"/>
      <c r="AT175" s="345"/>
      <c r="AU175" s="345"/>
      <c r="AV175" s="345"/>
      <c r="AW175" s="345"/>
      <c r="AX175" s="345"/>
      <c r="AY175" s="345"/>
      <c r="AZ175" s="345"/>
      <c r="BA175" s="345"/>
      <c r="BB175" s="345"/>
      <c r="BC175" s="345"/>
      <c r="BD175" s="345"/>
      <c r="BE175" s="345"/>
      <c r="BF175" s="345"/>
      <c r="BG175" s="345"/>
      <c r="BH175" s="345"/>
      <c r="BI175" s="345"/>
      <c r="BJ175" s="345"/>
      <c r="BK175" s="345"/>
      <c r="BL175" s="345"/>
      <c r="BM175" s="345"/>
      <c r="BN175" s="345"/>
      <c r="BO175" s="345"/>
      <c r="BP175" s="345"/>
      <c r="BQ175" s="345"/>
      <c r="BR175" s="345"/>
      <c r="BS175" s="345"/>
      <c r="BT175" s="345"/>
      <c r="BU175" s="345"/>
      <c r="BV175" s="345"/>
      <c r="BW175" s="345"/>
      <c r="BX175" s="345"/>
      <c r="BY175" s="345"/>
      <c r="BZ175" s="345"/>
      <c r="CA175" s="345"/>
      <c r="CB175" s="345"/>
      <c r="CC175" s="345"/>
      <c r="CD175" s="345"/>
      <c r="CE175" s="345"/>
      <c r="CF175" s="345"/>
      <c r="CG175" s="345"/>
      <c r="CH175" s="345"/>
      <c r="CI175" s="345"/>
      <c r="CJ175" s="345"/>
      <c r="CK175" s="345"/>
      <c r="CL175" s="345"/>
      <c r="CM175" s="345"/>
      <c r="CN175" s="345"/>
      <c r="CO175" s="345"/>
      <c r="CP175" s="345"/>
      <c r="CQ175" s="345"/>
      <c r="CR175" s="345"/>
      <c r="CS175" s="345"/>
      <c r="CT175" s="345"/>
      <c r="CU175" s="345"/>
      <c r="CV175" s="345"/>
      <c r="CW175" s="345"/>
      <c r="CX175" s="345"/>
    </row>
    <row r="176" spans="1:102" ht="15">
      <c r="A176" s="345"/>
      <c r="B176" s="345"/>
      <c r="C176" s="345"/>
      <c r="D176" s="345"/>
      <c r="E176" s="345"/>
      <c r="F176" s="345"/>
      <c r="G176" s="345"/>
      <c r="H176" s="345"/>
      <c r="I176" s="345"/>
      <c r="J176" s="345"/>
      <c r="K176" s="345"/>
      <c r="L176" s="345"/>
      <c r="M176" s="345"/>
      <c r="N176" s="345"/>
      <c r="O176" s="345"/>
      <c r="P176" s="345"/>
      <c r="Q176" s="345"/>
      <c r="R176" s="345"/>
      <c r="S176" s="345"/>
      <c r="T176" s="345"/>
      <c r="U176" s="345"/>
      <c r="V176" s="345"/>
      <c r="W176" s="345"/>
      <c r="X176" s="345"/>
      <c r="Y176" s="345"/>
      <c r="Z176" s="345"/>
      <c r="AA176" s="345"/>
      <c r="AB176" s="345"/>
      <c r="AC176" s="345"/>
      <c r="AD176" s="345"/>
      <c r="AE176" s="345"/>
      <c r="AF176" s="345"/>
      <c r="AG176" s="345"/>
      <c r="AH176" s="345"/>
      <c r="AI176" s="345"/>
      <c r="AJ176" s="345"/>
      <c r="AK176" s="345"/>
      <c r="AL176" s="345"/>
      <c r="AM176" s="345"/>
      <c r="AN176" s="345"/>
      <c r="AO176" s="345"/>
      <c r="AP176" s="345"/>
      <c r="AQ176" s="345"/>
      <c r="AR176" s="345"/>
      <c r="AS176" s="345"/>
      <c r="AT176" s="345"/>
      <c r="AU176" s="345"/>
      <c r="AV176" s="345"/>
      <c r="AW176" s="345"/>
      <c r="AX176" s="345"/>
      <c r="AY176" s="345"/>
      <c r="AZ176" s="345"/>
      <c r="BA176" s="345"/>
      <c r="BB176" s="345"/>
      <c r="BC176" s="345"/>
      <c r="BD176" s="345"/>
      <c r="BE176" s="345"/>
      <c r="BF176" s="345"/>
      <c r="BG176" s="345"/>
      <c r="BH176" s="345"/>
      <c r="BI176" s="345"/>
      <c r="BJ176" s="345"/>
      <c r="BK176" s="345"/>
      <c r="BL176" s="345"/>
      <c r="BM176" s="345"/>
      <c r="BN176" s="345"/>
      <c r="BO176" s="345"/>
      <c r="BP176" s="345"/>
      <c r="BQ176" s="345"/>
      <c r="BR176" s="345"/>
      <c r="BS176" s="345"/>
      <c r="BT176" s="345"/>
      <c r="BU176" s="345"/>
      <c r="BV176" s="345"/>
      <c r="BW176" s="345"/>
      <c r="BX176" s="345"/>
      <c r="BY176" s="345"/>
      <c r="BZ176" s="345"/>
      <c r="CA176" s="345"/>
      <c r="CB176" s="345"/>
      <c r="CC176" s="345"/>
      <c r="CD176" s="345"/>
      <c r="CE176" s="345"/>
      <c r="CF176" s="345"/>
      <c r="CG176" s="345"/>
      <c r="CH176" s="345"/>
      <c r="CI176" s="345"/>
      <c r="CJ176" s="345"/>
      <c r="CK176" s="345"/>
      <c r="CL176" s="345"/>
      <c r="CM176" s="345"/>
      <c r="CN176" s="345"/>
      <c r="CO176" s="345"/>
      <c r="CP176" s="345"/>
      <c r="CQ176" s="345"/>
      <c r="CR176" s="345"/>
      <c r="CS176" s="345"/>
      <c r="CT176" s="345"/>
      <c r="CU176" s="345"/>
      <c r="CV176" s="345"/>
      <c r="CW176" s="345"/>
      <c r="CX176" s="345"/>
    </row>
    <row r="177" spans="1:102" ht="15">
      <c r="A177" s="345" t="s">
        <v>797</v>
      </c>
      <c r="B177" s="345"/>
      <c r="C177" s="345"/>
      <c r="D177" s="345"/>
      <c r="E177" s="345"/>
      <c r="F177" s="345"/>
      <c r="G177" s="345"/>
      <c r="H177" s="345"/>
      <c r="I177" s="345"/>
      <c r="J177" s="345"/>
      <c r="K177" s="345"/>
      <c r="L177" s="345"/>
      <c r="M177" s="345"/>
      <c r="N177" s="345"/>
      <c r="O177" s="345"/>
      <c r="P177" s="345"/>
      <c r="Q177" s="345"/>
      <c r="R177" s="345"/>
      <c r="S177" s="345"/>
      <c r="T177" s="345"/>
      <c r="U177" s="345"/>
      <c r="V177" s="345"/>
      <c r="W177" s="345"/>
      <c r="X177" s="345"/>
      <c r="Y177" s="345"/>
      <c r="Z177" s="345"/>
      <c r="AA177" s="345"/>
      <c r="AB177" s="345"/>
      <c r="AC177" s="345"/>
      <c r="AD177" s="345"/>
      <c r="AE177" s="345"/>
      <c r="AF177" s="345"/>
      <c r="AG177" s="345"/>
      <c r="AH177" s="345"/>
      <c r="AI177" s="345"/>
      <c r="AJ177" s="345"/>
      <c r="AK177" s="345"/>
      <c r="AL177" s="345"/>
      <c r="AM177" s="345"/>
      <c r="AN177" s="345"/>
      <c r="AO177" s="345"/>
      <c r="AP177" s="345"/>
      <c r="AQ177" s="345"/>
      <c r="AR177" s="345"/>
      <c r="AS177" s="345"/>
      <c r="AT177" s="345"/>
      <c r="AU177" s="345"/>
      <c r="AV177" s="345"/>
      <c r="AW177" s="345"/>
      <c r="AX177" s="345"/>
      <c r="AY177" s="345"/>
      <c r="AZ177" s="345"/>
      <c r="BA177" s="345"/>
      <c r="BB177" s="345"/>
      <c r="BC177" s="345"/>
      <c r="BD177" s="345"/>
      <c r="BE177" s="345"/>
      <c r="BF177" s="345"/>
      <c r="BG177" s="345"/>
      <c r="BH177" s="345"/>
      <c r="BI177" s="345"/>
      <c r="BJ177" s="345"/>
      <c r="BK177" s="345"/>
      <c r="BL177" s="345"/>
      <c r="BM177" s="345"/>
      <c r="BN177" s="345"/>
      <c r="BO177" s="345"/>
      <c r="BP177" s="345"/>
      <c r="BQ177" s="345"/>
      <c r="BR177" s="345"/>
      <c r="BS177" s="345"/>
      <c r="BT177" s="345"/>
      <c r="BU177" s="345"/>
      <c r="BV177" s="345"/>
      <c r="BW177" s="345"/>
      <c r="BX177" s="345"/>
      <c r="BY177" s="345"/>
      <c r="BZ177" s="345"/>
      <c r="CA177" s="345"/>
      <c r="CB177" s="345"/>
      <c r="CC177" s="345"/>
      <c r="CD177" s="345"/>
      <c r="CE177" s="345"/>
      <c r="CF177" s="345"/>
      <c r="CG177" s="345"/>
      <c r="CH177" s="345"/>
      <c r="CI177" s="345"/>
      <c r="CJ177" s="345"/>
      <c r="CK177" s="345"/>
      <c r="CL177" s="345"/>
      <c r="CM177" s="345"/>
      <c r="CN177" s="345"/>
      <c r="CO177" s="345"/>
      <c r="CP177" s="345"/>
      <c r="CQ177" s="345"/>
      <c r="CR177" s="345"/>
      <c r="CS177" s="345"/>
      <c r="CT177" s="345"/>
      <c r="CU177" s="345"/>
      <c r="CV177" s="345"/>
      <c r="CW177" s="345"/>
      <c r="CX177" s="345"/>
    </row>
    <row r="178" spans="1:102" ht="15">
      <c r="A178" s="345"/>
      <c r="B178" s="345"/>
      <c r="C178" s="345"/>
      <c r="D178" s="345"/>
      <c r="E178" s="345"/>
      <c r="F178" s="345"/>
      <c r="G178" s="345"/>
      <c r="H178" s="345"/>
      <c r="I178" s="345"/>
      <c r="J178" s="345"/>
      <c r="K178" s="345"/>
      <c r="L178" s="345"/>
      <c r="M178" s="345"/>
      <c r="N178" s="345"/>
      <c r="O178" s="345"/>
      <c r="P178" s="345"/>
      <c r="Q178" s="345"/>
      <c r="R178" s="345"/>
      <c r="S178" s="345"/>
      <c r="T178" s="345"/>
      <c r="U178" s="345"/>
      <c r="V178" s="345"/>
      <c r="W178" s="345"/>
      <c r="X178" s="345"/>
      <c r="Y178" s="345"/>
      <c r="Z178" s="345"/>
      <c r="AA178" s="345"/>
      <c r="AB178" s="345"/>
      <c r="AC178" s="345"/>
      <c r="AD178" s="345"/>
      <c r="AE178" s="345"/>
      <c r="AF178" s="345"/>
      <c r="AG178" s="345"/>
      <c r="AH178" s="345"/>
      <c r="AI178" s="345"/>
      <c r="AJ178" s="345"/>
      <c r="AK178" s="345"/>
      <c r="AL178" s="345"/>
      <c r="AM178" s="345"/>
      <c r="AN178" s="345"/>
      <c r="AO178" s="345"/>
      <c r="AP178" s="345"/>
      <c r="AQ178" s="345"/>
      <c r="AR178" s="345"/>
      <c r="AS178" s="345"/>
      <c r="AT178" s="345"/>
      <c r="AU178" s="345"/>
      <c r="AV178" s="345"/>
      <c r="AW178" s="345"/>
      <c r="AX178" s="345"/>
      <c r="AY178" s="345"/>
      <c r="AZ178" s="345"/>
      <c r="BA178" s="345"/>
      <c r="BB178" s="345"/>
      <c r="BC178" s="345"/>
      <c r="BD178" s="345"/>
      <c r="BE178" s="345"/>
      <c r="BF178" s="345"/>
      <c r="BG178" s="345"/>
      <c r="BH178" s="345"/>
      <c r="BI178" s="345"/>
      <c r="BJ178" s="345"/>
      <c r="BK178" s="345"/>
      <c r="BL178" s="345"/>
      <c r="BM178" s="345"/>
      <c r="BN178" s="345"/>
      <c r="BO178" s="345"/>
      <c r="BP178" s="345"/>
      <c r="BQ178" s="345"/>
      <c r="BR178" s="345"/>
      <c r="BS178" s="345"/>
      <c r="BT178" s="345"/>
      <c r="BU178" s="345"/>
      <c r="BV178" s="345"/>
      <c r="BW178" s="345"/>
      <c r="BX178" s="345"/>
      <c r="BY178" s="345"/>
      <c r="BZ178" s="345"/>
      <c r="CA178" s="345"/>
      <c r="CB178" s="345"/>
      <c r="CC178" s="345"/>
      <c r="CD178" s="345"/>
      <c r="CE178" s="345"/>
      <c r="CF178" s="345"/>
      <c r="CG178" s="345"/>
      <c r="CH178" s="345"/>
      <c r="CI178" s="345"/>
      <c r="CJ178" s="345"/>
      <c r="CK178" s="345"/>
      <c r="CL178" s="345"/>
      <c r="CM178" s="345"/>
      <c r="CN178" s="345"/>
      <c r="CO178" s="345"/>
      <c r="CP178" s="345"/>
      <c r="CQ178" s="345"/>
      <c r="CR178" s="345"/>
      <c r="CS178" s="345"/>
      <c r="CT178" s="345"/>
      <c r="CU178" s="345"/>
      <c r="CV178" s="345"/>
      <c r="CW178" s="345"/>
      <c r="CX178" s="345"/>
    </row>
    <row r="179" spans="1:102" ht="15">
      <c r="A179" s="345" t="s">
        <v>919</v>
      </c>
      <c r="B179" s="345"/>
      <c r="C179" s="345"/>
      <c r="D179" s="345"/>
      <c r="E179" s="345"/>
      <c r="F179" s="345"/>
      <c r="G179" s="345"/>
      <c r="H179" s="345"/>
      <c r="I179" s="345"/>
      <c r="J179" s="345"/>
      <c r="K179" s="345"/>
      <c r="L179" s="345"/>
      <c r="M179" s="345"/>
      <c r="N179" s="345"/>
      <c r="O179" s="345"/>
      <c r="P179" s="345"/>
      <c r="Q179" s="345"/>
      <c r="R179" s="345"/>
      <c r="S179" s="345"/>
      <c r="T179" s="345"/>
      <c r="U179" s="345"/>
      <c r="V179" s="345"/>
      <c r="W179" s="345"/>
      <c r="X179" s="345"/>
      <c r="Y179" s="345"/>
      <c r="Z179" s="345"/>
      <c r="AA179" s="345"/>
      <c r="AB179" s="345"/>
      <c r="AC179" s="345"/>
      <c r="AD179" s="345"/>
      <c r="AE179" s="345"/>
      <c r="AF179" s="345"/>
      <c r="AG179" s="345"/>
      <c r="AH179" s="345"/>
      <c r="AI179" s="345"/>
      <c r="AJ179" s="345"/>
      <c r="AK179" s="345"/>
      <c r="AL179" s="345"/>
      <c r="AM179" s="345"/>
      <c r="AN179" s="345"/>
      <c r="AO179" s="345"/>
      <c r="AP179" s="345"/>
      <c r="AQ179" s="345"/>
      <c r="AR179" s="345"/>
      <c r="AS179" s="345"/>
      <c r="AT179" s="345"/>
      <c r="AU179" s="345"/>
      <c r="AV179" s="345"/>
      <c r="AW179" s="345"/>
      <c r="AX179" s="345"/>
      <c r="AY179" s="345"/>
      <c r="AZ179" s="345"/>
      <c r="BA179" s="345"/>
      <c r="BB179" s="345"/>
      <c r="BC179" s="345"/>
      <c r="BD179" s="345"/>
      <c r="BE179" s="345"/>
      <c r="BF179" s="345"/>
      <c r="BG179" s="345"/>
      <c r="BH179" s="345"/>
      <c r="BI179" s="345"/>
      <c r="BJ179" s="345"/>
      <c r="BK179" s="345"/>
      <c r="BL179" s="345"/>
      <c r="BM179" s="345"/>
      <c r="BN179" s="345"/>
      <c r="BO179" s="345"/>
      <c r="BP179" s="345"/>
      <c r="BQ179" s="345"/>
      <c r="BR179" s="345"/>
      <c r="BS179" s="345"/>
      <c r="BT179" s="345"/>
      <c r="BU179" s="345"/>
      <c r="BV179" s="345"/>
      <c r="BW179" s="345"/>
      <c r="BX179" s="345"/>
      <c r="BY179" s="345"/>
      <c r="BZ179" s="345"/>
      <c r="CA179" s="345"/>
      <c r="CB179" s="345"/>
      <c r="CC179" s="345"/>
      <c r="CD179" s="345"/>
      <c r="CE179" s="345"/>
      <c r="CF179" s="345"/>
      <c r="CG179" s="345"/>
      <c r="CH179" s="345"/>
      <c r="CI179" s="345"/>
      <c r="CJ179" s="345"/>
      <c r="CK179" s="345"/>
      <c r="CL179" s="345"/>
      <c r="CM179" s="345"/>
      <c r="CN179" s="345"/>
      <c r="CO179" s="345"/>
      <c r="CP179" s="345"/>
      <c r="CQ179" s="345"/>
      <c r="CR179" s="345"/>
      <c r="CS179" s="345"/>
      <c r="CT179" s="345"/>
      <c r="CU179" s="345"/>
      <c r="CV179" s="345"/>
      <c r="CW179" s="345"/>
      <c r="CX179" s="345"/>
    </row>
    <row r="180" spans="1:102" ht="15">
      <c r="A180" s="345"/>
      <c r="B180" s="345"/>
      <c r="C180" s="345"/>
      <c r="D180" s="345"/>
      <c r="E180" s="345"/>
      <c r="F180" s="345"/>
      <c r="G180" s="345"/>
      <c r="H180" s="345"/>
      <c r="I180" s="345"/>
      <c r="J180" s="345"/>
      <c r="K180" s="345"/>
      <c r="L180" s="345"/>
      <c r="M180" s="345"/>
      <c r="N180" s="345"/>
      <c r="O180" s="345"/>
      <c r="P180" s="345"/>
      <c r="Q180" s="345"/>
      <c r="R180" s="345"/>
      <c r="S180" s="345"/>
      <c r="T180" s="345"/>
      <c r="U180" s="345"/>
      <c r="V180" s="345"/>
      <c r="W180" s="345"/>
      <c r="X180" s="345"/>
      <c r="Y180" s="345"/>
      <c r="Z180" s="345"/>
      <c r="AA180" s="345"/>
      <c r="AB180" s="345"/>
      <c r="AC180" s="345"/>
      <c r="AD180" s="345"/>
      <c r="AE180" s="345"/>
      <c r="AF180" s="345"/>
      <c r="AG180" s="345"/>
      <c r="AH180" s="345"/>
      <c r="AI180" s="345"/>
      <c r="AJ180" s="345"/>
      <c r="AK180" s="345"/>
      <c r="AL180" s="345"/>
      <c r="AM180" s="345"/>
      <c r="AN180" s="345"/>
      <c r="AO180" s="345"/>
      <c r="AP180" s="345"/>
      <c r="AQ180" s="345"/>
      <c r="AR180" s="345"/>
      <c r="AS180" s="345"/>
      <c r="AT180" s="345"/>
      <c r="AU180" s="345"/>
      <c r="AV180" s="345"/>
      <c r="AW180" s="345"/>
      <c r="AX180" s="345"/>
      <c r="AY180" s="345"/>
      <c r="AZ180" s="345"/>
      <c r="BA180" s="345"/>
      <c r="BB180" s="345"/>
      <c r="BC180" s="345"/>
      <c r="BD180" s="345"/>
      <c r="BE180" s="345"/>
      <c r="BF180" s="345"/>
      <c r="BG180" s="345"/>
      <c r="BH180" s="345"/>
      <c r="BI180" s="345"/>
      <c r="BJ180" s="345"/>
      <c r="BK180" s="345"/>
      <c r="BL180" s="345"/>
      <c r="BM180" s="345"/>
      <c r="BN180" s="345"/>
      <c r="BO180" s="345"/>
      <c r="BP180" s="345"/>
      <c r="BQ180" s="345"/>
      <c r="BR180" s="345"/>
      <c r="BS180" s="345"/>
      <c r="BT180" s="345"/>
      <c r="BU180" s="345"/>
      <c r="BV180" s="345"/>
      <c r="BW180" s="345"/>
      <c r="BX180" s="345"/>
      <c r="BY180" s="345"/>
      <c r="BZ180" s="345"/>
      <c r="CA180" s="345"/>
      <c r="CB180" s="345"/>
      <c r="CC180" s="345"/>
      <c r="CD180" s="345"/>
      <c r="CE180" s="345"/>
      <c r="CF180" s="345"/>
      <c r="CG180" s="345"/>
      <c r="CH180" s="345"/>
      <c r="CI180" s="345"/>
      <c r="CJ180" s="345"/>
      <c r="CK180" s="345"/>
      <c r="CL180" s="345"/>
      <c r="CM180" s="345"/>
      <c r="CN180" s="345"/>
      <c r="CO180" s="345"/>
      <c r="CP180" s="345"/>
      <c r="CQ180" s="345"/>
      <c r="CR180" s="345"/>
      <c r="CS180" s="345"/>
      <c r="CT180" s="345"/>
      <c r="CU180" s="345"/>
      <c r="CV180" s="345"/>
      <c r="CW180" s="345"/>
      <c r="CX180" s="345"/>
    </row>
    <row r="181" spans="1:102" ht="15">
      <c r="A181" s="345" t="s">
        <v>922</v>
      </c>
      <c r="B181" s="345"/>
      <c r="C181" s="345"/>
      <c r="D181" s="345"/>
      <c r="E181" s="345"/>
      <c r="F181" s="345"/>
      <c r="G181" s="345"/>
      <c r="H181" s="345"/>
      <c r="I181" s="345"/>
      <c r="J181" s="345"/>
      <c r="K181" s="345"/>
      <c r="L181" s="345"/>
      <c r="M181" s="345"/>
      <c r="N181" s="345"/>
      <c r="O181" s="345"/>
      <c r="P181" s="345"/>
      <c r="Q181" s="345"/>
      <c r="R181" s="345"/>
      <c r="S181" s="345"/>
      <c r="T181" s="345"/>
      <c r="U181" s="345"/>
      <c r="V181" s="345"/>
      <c r="W181" s="345"/>
      <c r="X181" s="345"/>
      <c r="Y181" s="345"/>
      <c r="Z181" s="345"/>
      <c r="AA181" s="345"/>
      <c r="AB181" s="345"/>
      <c r="AC181" s="345"/>
      <c r="AD181" s="345"/>
      <c r="AE181" s="345"/>
      <c r="AF181" s="345"/>
      <c r="AG181" s="345"/>
      <c r="AH181" s="345"/>
      <c r="AI181" s="345"/>
      <c r="AJ181" s="345"/>
      <c r="AK181" s="345"/>
      <c r="AL181" s="345"/>
      <c r="AM181" s="345"/>
      <c r="AN181" s="345"/>
      <c r="AO181" s="345"/>
      <c r="AP181" s="345"/>
      <c r="AQ181" s="345"/>
      <c r="AR181" s="345"/>
      <c r="AS181" s="345"/>
      <c r="AT181" s="345"/>
      <c r="AU181" s="345"/>
      <c r="AV181" s="345"/>
      <c r="AW181" s="345"/>
      <c r="AX181" s="345"/>
      <c r="AY181" s="345"/>
      <c r="AZ181" s="345"/>
      <c r="BA181" s="345"/>
      <c r="BB181" s="345"/>
      <c r="BC181" s="345"/>
      <c r="BD181" s="345"/>
      <c r="BE181" s="345"/>
      <c r="BF181" s="345"/>
      <c r="BG181" s="345"/>
      <c r="BH181" s="345"/>
      <c r="BI181" s="345"/>
      <c r="BJ181" s="345"/>
      <c r="BK181" s="345"/>
      <c r="BL181" s="345"/>
      <c r="BM181" s="345"/>
      <c r="BN181" s="345"/>
      <c r="BO181" s="345"/>
      <c r="BP181" s="345"/>
      <c r="BQ181" s="345"/>
      <c r="BR181" s="345"/>
      <c r="BS181" s="345"/>
      <c r="BT181" s="345"/>
      <c r="BU181" s="345"/>
      <c r="BV181" s="345"/>
      <c r="BW181" s="345"/>
      <c r="BX181" s="345"/>
      <c r="BY181" s="345"/>
      <c r="BZ181" s="345"/>
      <c r="CA181" s="345"/>
      <c r="CB181" s="345"/>
      <c r="CC181" s="345"/>
      <c r="CD181" s="345"/>
      <c r="CE181" s="345"/>
      <c r="CF181" s="345"/>
      <c r="CG181" s="345"/>
      <c r="CH181" s="345"/>
      <c r="CI181" s="345"/>
      <c r="CJ181" s="345"/>
      <c r="CK181" s="345"/>
      <c r="CL181" s="345"/>
      <c r="CM181" s="345"/>
      <c r="CN181" s="345"/>
      <c r="CO181" s="345"/>
      <c r="CP181" s="345"/>
      <c r="CQ181" s="345"/>
      <c r="CR181" s="345"/>
      <c r="CS181" s="345"/>
      <c r="CT181" s="345"/>
      <c r="CU181" s="345"/>
      <c r="CV181" s="345"/>
      <c r="CW181" s="345"/>
      <c r="CX181" s="345"/>
    </row>
    <row r="182" spans="1:102" ht="15">
      <c r="A182" s="345"/>
      <c r="B182" s="345"/>
      <c r="C182" s="345"/>
      <c r="D182" s="345"/>
      <c r="E182" s="345"/>
      <c r="F182" s="345"/>
      <c r="G182" s="345"/>
      <c r="H182" s="345"/>
      <c r="I182" s="345"/>
      <c r="J182" s="345"/>
      <c r="K182" s="345"/>
      <c r="L182" s="345"/>
      <c r="M182" s="345"/>
      <c r="N182" s="345"/>
      <c r="O182" s="345"/>
      <c r="P182" s="345"/>
      <c r="Q182" s="345"/>
      <c r="R182" s="345"/>
      <c r="S182" s="345"/>
      <c r="T182" s="345"/>
      <c r="U182" s="345"/>
      <c r="V182" s="345"/>
      <c r="W182" s="345"/>
      <c r="X182" s="345"/>
      <c r="Y182" s="345"/>
      <c r="Z182" s="345"/>
      <c r="AA182" s="345"/>
      <c r="AB182" s="345"/>
      <c r="AC182" s="345"/>
      <c r="AD182" s="345"/>
      <c r="AE182" s="345"/>
      <c r="AF182" s="345"/>
      <c r="AG182" s="345"/>
      <c r="AH182" s="345"/>
      <c r="AI182" s="345"/>
      <c r="AJ182" s="345"/>
      <c r="AK182" s="345"/>
      <c r="AL182" s="345"/>
      <c r="AM182" s="345"/>
      <c r="AN182" s="345"/>
      <c r="AO182" s="345"/>
      <c r="AP182" s="345"/>
      <c r="AQ182" s="345"/>
      <c r="AR182" s="345"/>
      <c r="AS182" s="345"/>
      <c r="AT182" s="345"/>
      <c r="AU182" s="345"/>
      <c r="AV182" s="345"/>
      <c r="AW182" s="345"/>
      <c r="AX182" s="345"/>
      <c r="AY182" s="345"/>
      <c r="AZ182" s="345"/>
      <c r="BA182" s="345"/>
      <c r="BB182" s="345"/>
      <c r="BC182" s="345"/>
      <c r="BD182" s="345"/>
      <c r="BE182" s="345"/>
      <c r="BF182" s="345"/>
      <c r="BG182" s="345"/>
      <c r="BH182" s="345"/>
      <c r="BI182" s="345"/>
      <c r="BJ182" s="345"/>
      <c r="BK182" s="345"/>
      <c r="BL182" s="345"/>
      <c r="BM182" s="345"/>
      <c r="BN182" s="345"/>
      <c r="BO182" s="345"/>
      <c r="BP182" s="345"/>
      <c r="BQ182" s="345"/>
      <c r="BR182" s="345"/>
      <c r="BS182" s="345"/>
      <c r="BT182" s="345"/>
      <c r="BU182" s="345"/>
      <c r="BV182" s="345"/>
      <c r="BW182" s="345"/>
      <c r="BX182" s="345"/>
      <c r="BY182" s="345"/>
      <c r="BZ182" s="345"/>
      <c r="CA182" s="345"/>
      <c r="CB182" s="345"/>
      <c r="CC182" s="345"/>
      <c r="CD182" s="345"/>
      <c r="CE182" s="345"/>
      <c r="CF182" s="345"/>
      <c r="CG182" s="345"/>
      <c r="CH182" s="345"/>
      <c r="CI182" s="345"/>
      <c r="CJ182" s="345"/>
      <c r="CK182" s="345"/>
      <c r="CL182" s="345"/>
      <c r="CM182" s="345"/>
      <c r="CN182" s="345"/>
      <c r="CO182" s="345"/>
      <c r="CP182" s="345"/>
      <c r="CQ182" s="345"/>
      <c r="CR182" s="345"/>
      <c r="CS182" s="345"/>
      <c r="CT182" s="345"/>
      <c r="CU182" s="345"/>
      <c r="CV182" s="345"/>
      <c r="CW182" s="345"/>
      <c r="CX182" s="345"/>
    </row>
    <row r="183" spans="1:102" ht="15">
      <c r="A183" s="345" t="s">
        <v>923</v>
      </c>
      <c r="B183" s="345"/>
      <c r="C183" s="345"/>
      <c r="D183" s="345"/>
      <c r="E183" s="345"/>
      <c r="F183" s="345"/>
      <c r="G183" s="345"/>
      <c r="H183" s="345"/>
      <c r="I183" s="345"/>
      <c r="J183" s="345"/>
      <c r="K183" s="345"/>
      <c r="L183" s="345"/>
      <c r="M183" s="345"/>
      <c r="N183" s="345"/>
      <c r="O183" s="345"/>
      <c r="P183" s="345"/>
      <c r="Q183" s="345"/>
      <c r="R183" s="345"/>
      <c r="S183" s="345"/>
      <c r="T183" s="345"/>
      <c r="U183" s="345"/>
      <c r="V183" s="345"/>
      <c r="W183" s="345"/>
      <c r="X183" s="345"/>
      <c r="Y183" s="345"/>
      <c r="Z183" s="345"/>
      <c r="AA183" s="345"/>
      <c r="AB183" s="345"/>
      <c r="AC183" s="345"/>
      <c r="AD183" s="345"/>
      <c r="AE183" s="345"/>
      <c r="AF183" s="345"/>
      <c r="AG183" s="345"/>
      <c r="AH183" s="345"/>
      <c r="AI183" s="345"/>
      <c r="AJ183" s="345"/>
      <c r="AK183" s="345"/>
      <c r="AL183" s="345"/>
      <c r="AM183" s="345"/>
      <c r="AN183" s="345"/>
      <c r="AO183" s="345"/>
      <c r="AP183" s="345"/>
      <c r="AQ183" s="345"/>
      <c r="AR183" s="345"/>
      <c r="AS183" s="345"/>
      <c r="AT183" s="345"/>
      <c r="AU183" s="345"/>
      <c r="AV183" s="345"/>
      <c r="AW183" s="345"/>
      <c r="AX183" s="345"/>
      <c r="AY183" s="345"/>
      <c r="AZ183" s="345"/>
      <c r="BA183" s="345"/>
      <c r="BB183" s="345"/>
      <c r="BC183" s="345"/>
      <c r="BD183" s="345"/>
      <c r="BE183" s="345"/>
      <c r="BF183" s="345"/>
      <c r="BG183" s="345"/>
      <c r="BH183" s="345"/>
      <c r="BI183" s="345"/>
      <c r="BJ183" s="345"/>
      <c r="BK183" s="345"/>
      <c r="BL183" s="345"/>
      <c r="BM183" s="345"/>
      <c r="BN183" s="345"/>
      <c r="BO183" s="345"/>
      <c r="BP183" s="345"/>
      <c r="BQ183" s="345"/>
      <c r="BR183" s="345"/>
      <c r="BS183" s="345"/>
      <c r="BT183" s="345"/>
      <c r="BU183" s="345"/>
      <c r="BV183" s="345"/>
      <c r="BW183" s="345"/>
      <c r="BX183" s="345"/>
      <c r="BY183" s="345"/>
      <c r="BZ183" s="345"/>
      <c r="CA183" s="345"/>
      <c r="CB183" s="345"/>
      <c r="CC183" s="345"/>
      <c r="CD183" s="345"/>
      <c r="CE183" s="345"/>
      <c r="CF183" s="345"/>
      <c r="CG183" s="345"/>
      <c r="CH183" s="345"/>
      <c r="CI183" s="345"/>
      <c r="CJ183" s="345"/>
      <c r="CK183" s="345"/>
      <c r="CL183" s="345"/>
      <c r="CM183" s="345"/>
      <c r="CN183" s="345"/>
      <c r="CO183" s="345"/>
      <c r="CP183" s="345"/>
      <c r="CQ183" s="345"/>
      <c r="CR183" s="345"/>
      <c r="CS183" s="345"/>
      <c r="CT183" s="345"/>
      <c r="CU183" s="345"/>
      <c r="CV183" s="345"/>
      <c r="CW183" s="345"/>
      <c r="CX183" s="345"/>
    </row>
    <row r="184" spans="1:102" ht="15">
      <c r="A184" s="345"/>
      <c r="B184" s="345"/>
      <c r="C184" s="345"/>
      <c r="D184" s="345"/>
      <c r="E184" s="345"/>
      <c r="F184" s="345"/>
      <c r="G184" s="345"/>
      <c r="H184" s="345"/>
      <c r="I184" s="345"/>
      <c r="J184" s="345"/>
      <c r="K184" s="345"/>
      <c r="L184" s="345"/>
      <c r="M184" s="345"/>
      <c r="N184" s="345"/>
      <c r="O184" s="345"/>
      <c r="P184" s="345"/>
      <c r="Q184" s="345"/>
      <c r="R184" s="345"/>
      <c r="S184" s="345"/>
      <c r="T184" s="345"/>
      <c r="U184" s="345"/>
      <c r="V184" s="345"/>
      <c r="W184" s="345"/>
      <c r="X184" s="345"/>
      <c r="Y184" s="345"/>
      <c r="Z184" s="345"/>
      <c r="AA184" s="345"/>
      <c r="AB184" s="345"/>
      <c r="AC184" s="345"/>
      <c r="AD184" s="345"/>
      <c r="AE184" s="345"/>
      <c r="AF184" s="345"/>
      <c r="AG184" s="345"/>
      <c r="AH184" s="345"/>
      <c r="AI184" s="345"/>
      <c r="AJ184" s="345"/>
      <c r="AK184" s="345"/>
      <c r="AL184" s="345"/>
      <c r="AM184" s="345"/>
      <c r="AN184" s="345"/>
      <c r="AO184" s="345"/>
      <c r="AP184" s="345"/>
      <c r="AQ184" s="345"/>
      <c r="AR184" s="345"/>
      <c r="AS184" s="345"/>
      <c r="AT184" s="345"/>
      <c r="AU184" s="345"/>
      <c r="AV184" s="345"/>
      <c r="AW184" s="345"/>
      <c r="AX184" s="345"/>
      <c r="AY184" s="345"/>
      <c r="AZ184" s="345"/>
      <c r="BA184" s="345"/>
      <c r="BB184" s="345"/>
      <c r="BC184" s="345"/>
      <c r="BD184" s="345"/>
      <c r="BE184" s="345"/>
      <c r="BF184" s="345"/>
      <c r="BG184" s="345"/>
      <c r="BH184" s="345"/>
      <c r="BI184" s="345"/>
      <c r="BJ184" s="345"/>
      <c r="BK184" s="345"/>
      <c r="BL184" s="345"/>
      <c r="BM184" s="345"/>
      <c r="BN184" s="345"/>
      <c r="BO184" s="345"/>
      <c r="BP184" s="345"/>
      <c r="BQ184" s="345"/>
      <c r="BR184" s="345"/>
      <c r="BS184" s="345"/>
      <c r="BT184" s="345"/>
      <c r="BU184" s="345"/>
      <c r="BV184" s="345"/>
      <c r="BW184" s="345"/>
      <c r="BX184" s="345"/>
      <c r="BY184" s="345"/>
      <c r="BZ184" s="345"/>
      <c r="CA184" s="345"/>
      <c r="CB184" s="345"/>
      <c r="CC184" s="345"/>
      <c r="CD184" s="345"/>
      <c r="CE184" s="345"/>
      <c r="CF184" s="345"/>
      <c r="CG184" s="345"/>
      <c r="CH184" s="345"/>
      <c r="CI184" s="345"/>
      <c r="CJ184" s="345"/>
      <c r="CK184" s="345"/>
      <c r="CL184" s="345"/>
      <c r="CM184" s="345"/>
      <c r="CN184" s="345"/>
      <c r="CO184" s="345"/>
      <c r="CP184" s="345"/>
      <c r="CQ184" s="345"/>
      <c r="CR184" s="345"/>
      <c r="CS184" s="345"/>
      <c r="CT184" s="345"/>
      <c r="CU184" s="345"/>
      <c r="CV184" s="345"/>
      <c r="CW184" s="345"/>
      <c r="CX184" s="345"/>
    </row>
    <row r="185" spans="1:102" ht="15">
      <c r="A185" s="345" t="s">
        <v>937</v>
      </c>
      <c r="B185" s="345"/>
      <c r="C185" s="345"/>
      <c r="D185" s="345"/>
      <c r="E185" s="345"/>
      <c r="F185" s="345"/>
      <c r="G185" s="345"/>
      <c r="H185" s="345"/>
      <c r="I185" s="345"/>
      <c r="J185" s="345"/>
      <c r="K185" s="345"/>
      <c r="L185" s="345"/>
      <c r="M185" s="345"/>
      <c r="N185" s="345"/>
      <c r="O185" s="345"/>
      <c r="P185" s="345"/>
      <c r="Q185" s="345"/>
      <c r="R185" s="345"/>
      <c r="S185" s="345"/>
      <c r="T185" s="345"/>
      <c r="U185" s="345"/>
      <c r="V185" s="345"/>
      <c r="W185" s="345"/>
      <c r="X185" s="345"/>
      <c r="Y185" s="345"/>
      <c r="Z185" s="345"/>
      <c r="AA185" s="345"/>
      <c r="AB185" s="345"/>
      <c r="AC185" s="345"/>
      <c r="AD185" s="345"/>
      <c r="AE185" s="345"/>
      <c r="AF185" s="345"/>
      <c r="AG185" s="345"/>
      <c r="AH185" s="345"/>
      <c r="AI185" s="345"/>
      <c r="AJ185" s="345"/>
      <c r="AK185" s="345"/>
      <c r="AL185" s="345"/>
      <c r="AM185" s="345"/>
      <c r="AN185" s="345"/>
      <c r="AO185" s="345"/>
      <c r="AP185" s="345"/>
      <c r="AQ185" s="345"/>
      <c r="AR185" s="345"/>
      <c r="AS185" s="345"/>
      <c r="AT185" s="345"/>
      <c r="AU185" s="345"/>
      <c r="AV185" s="345"/>
      <c r="AW185" s="345"/>
      <c r="AX185" s="345"/>
      <c r="AY185" s="345"/>
      <c r="AZ185" s="345"/>
      <c r="BA185" s="345"/>
      <c r="BB185" s="345"/>
      <c r="BC185" s="345"/>
      <c r="BD185" s="345"/>
      <c r="BE185" s="345"/>
      <c r="BF185" s="345"/>
      <c r="BG185" s="345"/>
      <c r="BH185" s="345"/>
      <c r="BI185" s="345"/>
      <c r="BJ185" s="345"/>
      <c r="BK185" s="345"/>
      <c r="BL185" s="345"/>
      <c r="BM185" s="345"/>
      <c r="BN185" s="345"/>
      <c r="BO185" s="345"/>
      <c r="BP185" s="345"/>
      <c r="BQ185" s="345"/>
      <c r="BR185" s="345"/>
      <c r="BS185" s="345"/>
      <c r="BT185" s="345"/>
      <c r="BU185" s="345"/>
      <c r="BV185" s="345"/>
      <c r="BW185" s="345"/>
      <c r="BX185" s="345"/>
      <c r="BY185" s="345"/>
      <c r="BZ185" s="345"/>
      <c r="CA185" s="345"/>
      <c r="CB185" s="345"/>
      <c r="CC185" s="345"/>
      <c r="CD185" s="345"/>
      <c r="CE185" s="345"/>
      <c r="CF185" s="345"/>
      <c r="CG185" s="345"/>
      <c r="CH185" s="345"/>
      <c r="CI185" s="345"/>
      <c r="CJ185" s="345"/>
      <c r="CK185" s="345"/>
      <c r="CL185" s="345"/>
      <c r="CM185" s="345"/>
      <c r="CN185" s="345"/>
      <c r="CO185" s="345"/>
      <c r="CP185" s="345"/>
      <c r="CQ185" s="345"/>
      <c r="CR185" s="345"/>
      <c r="CS185" s="345"/>
      <c r="CT185" s="345"/>
      <c r="CU185" s="345"/>
      <c r="CV185" s="345"/>
      <c r="CW185" s="345"/>
      <c r="CX185" s="345"/>
    </row>
    <row r="186" spans="1:102" ht="15">
      <c r="A186" s="345"/>
      <c r="B186" s="345"/>
      <c r="C186" s="345"/>
      <c r="D186" s="345"/>
      <c r="E186" s="345"/>
      <c r="F186" s="345"/>
      <c r="G186" s="345"/>
      <c r="H186" s="345"/>
      <c r="I186" s="345"/>
      <c r="J186" s="345"/>
      <c r="K186" s="345"/>
      <c r="L186" s="345"/>
      <c r="M186" s="345"/>
      <c r="N186" s="345"/>
      <c r="O186" s="345"/>
      <c r="P186" s="345"/>
      <c r="Q186" s="345"/>
      <c r="R186" s="345"/>
      <c r="S186" s="345"/>
      <c r="T186" s="345"/>
      <c r="U186" s="345"/>
      <c r="V186" s="345"/>
      <c r="W186" s="345"/>
      <c r="X186" s="345"/>
      <c r="Y186" s="345"/>
      <c r="Z186" s="345"/>
      <c r="AA186" s="345"/>
      <c r="AB186" s="345"/>
      <c r="AC186" s="345"/>
      <c r="AD186" s="345"/>
      <c r="AE186" s="345"/>
      <c r="AF186" s="345"/>
      <c r="AG186" s="345"/>
      <c r="AH186" s="345"/>
      <c r="AI186" s="345"/>
      <c r="AJ186" s="345"/>
      <c r="AK186" s="345"/>
      <c r="AL186" s="345"/>
      <c r="AM186" s="345"/>
      <c r="AN186" s="345"/>
      <c r="AO186" s="345"/>
      <c r="AP186" s="345"/>
      <c r="AQ186" s="345"/>
      <c r="AR186" s="345"/>
      <c r="AS186" s="345"/>
      <c r="AT186" s="345"/>
      <c r="AU186" s="345"/>
      <c r="AV186" s="345"/>
      <c r="AW186" s="345"/>
      <c r="AX186" s="345"/>
      <c r="AY186" s="345"/>
      <c r="AZ186" s="345"/>
      <c r="BA186" s="345"/>
      <c r="BB186" s="345"/>
      <c r="BC186" s="345"/>
      <c r="BD186" s="345"/>
      <c r="BE186" s="345"/>
      <c r="BF186" s="345"/>
      <c r="BG186" s="345"/>
      <c r="BH186" s="345"/>
      <c r="BI186" s="345"/>
      <c r="BJ186" s="345"/>
      <c r="BK186" s="345"/>
      <c r="BL186" s="345"/>
      <c r="BM186" s="345"/>
      <c r="BN186" s="345"/>
      <c r="BO186" s="345"/>
      <c r="BP186" s="345"/>
      <c r="BQ186" s="345"/>
      <c r="BR186" s="345"/>
      <c r="BS186" s="345"/>
      <c r="BT186" s="345"/>
      <c r="BU186" s="345"/>
      <c r="BV186" s="345"/>
      <c r="BW186" s="345"/>
      <c r="BX186" s="345"/>
      <c r="BY186" s="345"/>
      <c r="BZ186" s="345"/>
      <c r="CA186" s="345"/>
      <c r="CB186" s="345"/>
      <c r="CC186" s="345"/>
      <c r="CD186" s="345"/>
      <c r="CE186" s="345"/>
      <c r="CF186" s="345"/>
      <c r="CG186" s="345"/>
      <c r="CH186" s="345"/>
      <c r="CI186" s="345"/>
      <c r="CJ186" s="345"/>
      <c r="CK186" s="345"/>
      <c r="CL186" s="345"/>
      <c r="CM186" s="345"/>
      <c r="CN186" s="345"/>
      <c r="CO186" s="345"/>
      <c r="CP186" s="345"/>
      <c r="CQ186" s="345"/>
      <c r="CR186" s="345"/>
      <c r="CS186" s="345"/>
      <c r="CT186" s="345"/>
      <c r="CU186" s="345"/>
      <c r="CV186" s="345"/>
      <c r="CW186" s="345"/>
      <c r="CX186" s="345"/>
    </row>
    <row r="187" spans="1:102" ht="15">
      <c r="A187" s="480" t="s">
        <v>938</v>
      </c>
      <c r="B187" s="345"/>
      <c r="C187" s="345"/>
      <c r="D187" s="345"/>
      <c r="E187" s="345"/>
      <c r="F187" s="345"/>
      <c r="G187" s="345"/>
      <c r="H187" s="345"/>
      <c r="I187" s="345"/>
      <c r="J187" s="345"/>
      <c r="K187" s="345"/>
      <c r="L187" s="345"/>
      <c r="M187" s="345"/>
      <c r="N187" s="345"/>
      <c r="O187" s="345"/>
      <c r="P187" s="345"/>
      <c r="Q187" s="345"/>
      <c r="R187" s="345"/>
      <c r="S187" s="345"/>
      <c r="T187" s="345"/>
      <c r="U187" s="345"/>
      <c r="V187" s="345"/>
      <c r="W187" s="345"/>
      <c r="X187" s="345"/>
      <c r="Y187" s="345"/>
      <c r="Z187" s="345"/>
      <c r="AA187" s="345"/>
      <c r="AB187" s="345"/>
      <c r="AC187" s="345"/>
      <c r="AD187" s="345"/>
      <c r="AE187" s="345"/>
      <c r="AF187" s="345"/>
      <c r="AG187" s="345"/>
      <c r="AH187" s="345"/>
      <c r="AI187" s="345"/>
      <c r="AJ187" s="345"/>
      <c r="AK187" s="345"/>
      <c r="AL187" s="345"/>
      <c r="AM187" s="345"/>
      <c r="AN187" s="345"/>
      <c r="AO187" s="345"/>
      <c r="AP187" s="345"/>
      <c r="AQ187" s="345"/>
      <c r="AR187" s="345"/>
      <c r="AS187" s="345"/>
      <c r="AT187" s="345"/>
      <c r="AU187" s="345"/>
      <c r="AV187" s="345"/>
      <c r="AW187" s="345"/>
      <c r="AX187" s="345"/>
      <c r="AY187" s="345"/>
      <c r="AZ187" s="345"/>
      <c r="BA187" s="345"/>
      <c r="BB187" s="345"/>
      <c r="BC187" s="345"/>
      <c r="BD187" s="345"/>
      <c r="BE187" s="345"/>
      <c r="BF187" s="345"/>
      <c r="BG187" s="345"/>
      <c r="BH187" s="345"/>
      <c r="BI187" s="345"/>
      <c r="BJ187" s="345"/>
      <c r="BK187" s="345"/>
      <c r="BL187" s="345"/>
      <c r="BM187" s="345"/>
      <c r="BN187" s="345"/>
      <c r="BO187" s="345"/>
      <c r="BP187" s="345"/>
      <c r="BQ187" s="345"/>
      <c r="BR187" s="345"/>
      <c r="BS187" s="345"/>
      <c r="BT187" s="345"/>
      <c r="BU187" s="345"/>
      <c r="BV187" s="345"/>
      <c r="BW187" s="345"/>
      <c r="BX187" s="345"/>
      <c r="BY187" s="345"/>
      <c r="BZ187" s="345"/>
      <c r="CA187" s="345"/>
      <c r="CB187" s="345"/>
      <c r="CC187" s="345"/>
      <c r="CD187" s="345"/>
      <c r="CE187" s="345"/>
      <c r="CF187" s="345"/>
      <c r="CG187" s="345"/>
      <c r="CH187" s="345"/>
      <c r="CI187" s="345"/>
      <c r="CJ187" s="345"/>
      <c r="CK187" s="345"/>
      <c r="CL187" s="345"/>
      <c r="CM187" s="345"/>
      <c r="CN187" s="345"/>
      <c r="CO187" s="345"/>
      <c r="CP187" s="345"/>
      <c r="CQ187" s="345"/>
      <c r="CR187" s="345"/>
      <c r="CS187" s="345"/>
      <c r="CT187" s="345"/>
      <c r="CU187" s="345"/>
      <c r="CV187" s="345"/>
      <c r="CW187" s="345"/>
      <c r="CX187" s="345"/>
    </row>
    <row r="188" spans="1:102" ht="15">
      <c r="A188" s="345" t="s">
        <v>930</v>
      </c>
      <c r="B188" s="345"/>
      <c r="C188" s="345"/>
      <c r="D188" s="345"/>
      <c r="E188" s="345"/>
      <c r="F188" s="345"/>
      <c r="G188" s="345"/>
      <c r="H188" s="345"/>
      <c r="I188" s="345"/>
      <c r="J188" s="345"/>
      <c r="K188" s="345"/>
      <c r="L188" s="345"/>
      <c r="M188" s="345"/>
      <c r="N188" s="345"/>
      <c r="O188" s="345"/>
      <c r="P188" s="345"/>
      <c r="Q188" s="345"/>
      <c r="R188" s="345"/>
      <c r="S188" s="345"/>
      <c r="T188" s="345"/>
      <c r="U188" s="345"/>
      <c r="V188" s="345"/>
      <c r="W188" s="345"/>
      <c r="X188" s="345"/>
      <c r="Y188" s="345"/>
      <c r="Z188" s="345"/>
      <c r="AA188" s="345"/>
      <c r="AB188" s="345"/>
      <c r="AC188" s="345"/>
      <c r="AD188" s="345"/>
      <c r="AE188" s="345"/>
      <c r="AF188" s="345"/>
      <c r="AG188" s="345"/>
      <c r="AH188" s="345"/>
      <c r="AI188" s="345"/>
      <c r="AJ188" s="345"/>
      <c r="AK188" s="345"/>
      <c r="AL188" s="345"/>
      <c r="AM188" s="345"/>
      <c r="AN188" s="345"/>
      <c r="AO188" s="345"/>
      <c r="AP188" s="345"/>
      <c r="AQ188" s="345"/>
      <c r="AR188" s="345"/>
      <c r="AS188" s="345"/>
      <c r="AT188" s="345"/>
      <c r="AU188" s="345"/>
      <c r="AV188" s="345"/>
      <c r="AW188" s="345"/>
      <c r="AX188" s="345"/>
      <c r="AY188" s="345"/>
      <c r="AZ188" s="345"/>
      <c r="BA188" s="345"/>
      <c r="BB188" s="345"/>
      <c r="BC188" s="345"/>
      <c r="BD188" s="345"/>
      <c r="BE188" s="345"/>
      <c r="BF188" s="345"/>
      <c r="BG188" s="345"/>
      <c r="BH188" s="345"/>
      <c r="BI188" s="345"/>
      <c r="BJ188" s="345"/>
      <c r="BK188" s="345"/>
      <c r="BL188" s="345"/>
      <c r="BM188" s="345"/>
      <c r="BN188" s="345"/>
      <c r="BO188" s="345"/>
      <c r="BP188" s="345"/>
      <c r="BQ188" s="345"/>
      <c r="BR188" s="345"/>
      <c r="BS188" s="345"/>
      <c r="BT188" s="345"/>
      <c r="BU188" s="345"/>
      <c r="BV188" s="345"/>
      <c r="BW188" s="345"/>
      <c r="BX188" s="345"/>
      <c r="BY188" s="345"/>
      <c r="BZ188" s="345"/>
      <c r="CA188" s="345"/>
      <c r="CB188" s="345"/>
      <c r="CC188" s="345"/>
      <c r="CD188" s="345"/>
      <c r="CE188" s="345"/>
      <c r="CF188" s="345"/>
      <c r="CG188" s="345"/>
      <c r="CH188" s="345"/>
      <c r="CI188" s="345"/>
      <c r="CJ188" s="345"/>
      <c r="CK188" s="345"/>
      <c r="CL188" s="345"/>
      <c r="CM188" s="345"/>
      <c r="CN188" s="345"/>
      <c r="CO188" s="345"/>
      <c r="CP188" s="345"/>
      <c r="CQ188" s="345"/>
      <c r="CR188" s="345"/>
      <c r="CS188" s="345"/>
      <c r="CT188" s="345"/>
      <c r="CU188" s="345"/>
      <c r="CV188" s="345"/>
      <c r="CW188" s="345"/>
      <c r="CX188" s="345"/>
    </row>
    <row r="189" spans="1:102" ht="15">
      <c r="A189" s="345"/>
      <c r="B189" s="345"/>
      <c r="C189" s="345"/>
      <c r="D189" s="345"/>
      <c r="E189" s="345"/>
      <c r="F189" s="345"/>
      <c r="G189" s="345"/>
      <c r="H189" s="345"/>
      <c r="I189" s="345"/>
      <c r="J189" s="345"/>
      <c r="K189" s="345"/>
      <c r="L189" s="345"/>
      <c r="M189" s="345"/>
      <c r="N189" s="345"/>
      <c r="O189" s="345"/>
      <c r="P189" s="345"/>
      <c r="Q189" s="345"/>
      <c r="R189" s="345"/>
      <c r="S189" s="345"/>
      <c r="T189" s="345"/>
      <c r="U189" s="345"/>
      <c r="V189" s="345"/>
      <c r="W189" s="345"/>
      <c r="X189" s="345"/>
      <c r="Y189" s="345"/>
      <c r="Z189" s="345"/>
      <c r="AA189" s="345"/>
      <c r="AB189" s="345"/>
      <c r="AC189" s="345"/>
      <c r="AD189" s="345"/>
      <c r="AE189" s="345"/>
      <c r="AF189" s="345"/>
      <c r="AG189" s="345"/>
      <c r="AH189" s="345"/>
      <c r="AI189" s="345"/>
      <c r="AJ189" s="345"/>
      <c r="AK189" s="345"/>
      <c r="AL189" s="345"/>
      <c r="AM189" s="345"/>
      <c r="AN189" s="345"/>
      <c r="AO189" s="345"/>
      <c r="AP189" s="345"/>
      <c r="AQ189" s="345"/>
      <c r="AR189" s="345"/>
      <c r="AS189" s="345"/>
      <c r="AT189" s="345"/>
      <c r="AU189" s="345"/>
      <c r="AV189" s="345"/>
      <c r="AW189" s="345"/>
      <c r="AX189" s="345"/>
      <c r="AY189" s="345"/>
      <c r="AZ189" s="345"/>
      <c r="BA189" s="345"/>
      <c r="BB189" s="345"/>
      <c r="BC189" s="345"/>
      <c r="BD189" s="345"/>
      <c r="BE189" s="345"/>
      <c r="BF189" s="345"/>
      <c r="BG189" s="345"/>
      <c r="BH189" s="345"/>
      <c r="BI189" s="345"/>
      <c r="BJ189" s="345"/>
      <c r="BK189" s="345"/>
      <c r="BL189" s="345"/>
      <c r="BM189" s="345"/>
      <c r="BN189" s="345"/>
      <c r="BO189" s="345"/>
      <c r="BP189" s="345"/>
      <c r="BQ189" s="345"/>
      <c r="BR189" s="345"/>
      <c r="BS189" s="345"/>
      <c r="BT189" s="345"/>
      <c r="BU189" s="345"/>
      <c r="BV189" s="345"/>
      <c r="BW189" s="345"/>
      <c r="BX189" s="345"/>
      <c r="BY189" s="345"/>
      <c r="BZ189" s="345"/>
      <c r="CA189" s="345"/>
      <c r="CB189" s="345"/>
      <c r="CC189" s="345"/>
      <c r="CD189" s="345"/>
      <c r="CE189" s="345"/>
      <c r="CF189" s="345"/>
      <c r="CG189" s="345"/>
      <c r="CH189" s="345"/>
      <c r="CI189" s="345"/>
      <c r="CJ189" s="345"/>
      <c r="CK189" s="345"/>
      <c r="CL189" s="345"/>
      <c r="CM189" s="345"/>
      <c r="CN189" s="345"/>
      <c r="CO189" s="345"/>
      <c r="CP189" s="345"/>
      <c r="CQ189" s="345"/>
      <c r="CR189" s="345"/>
      <c r="CS189" s="345"/>
      <c r="CT189" s="345"/>
      <c r="CU189" s="345"/>
      <c r="CV189" s="345"/>
      <c r="CW189" s="345"/>
      <c r="CX189" s="345"/>
    </row>
    <row r="190" spans="1:102" ht="15">
      <c r="A190" s="480" t="s">
        <v>939</v>
      </c>
      <c r="B190" s="345"/>
      <c r="C190" s="345"/>
      <c r="D190" s="345"/>
      <c r="E190" s="345"/>
      <c r="F190" s="345"/>
      <c r="G190" s="345"/>
      <c r="H190" s="345"/>
      <c r="I190" s="345"/>
      <c r="J190" s="345"/>
      <c r="K190" s="345"/>
      <c r="L190" s="345"/>
      <c r="M190" s="345"/>
      <c r="N190" s="345"/>
      <c r="O190" s="345"/>
      <c r="P190" s="345"/>
      <c r="Q190" s="345"/>
      <c r="R190" s="345"/>
      <c r="S190" s="345"/>
      <c r="T190" s="345"/>
      <c r="U190" s="345"/>
      <c r="V190" s="345"/>
      <c r="W190" s="345"/>
      <c r="X190" s="345"/>
      <c r="Y190" s="345"/>
      <c r="Z190" s="345"/>
      <c r="AA190" s="345"/>
      <c r="AB190" s="345"/>
      <c r="AC190" s="345"/>
      <c r="AD190" s="345"/>
      <c r="AE190" s="345"/>
      <c r="AF190" s="345"/>
      <c r="AG190" s="345"/>
      <c r="AH190" s="345"/>
      <c r="AI190" s="345"/>
      <c r="AJ190" s="345"/>
      <c r="AK190" s="345"/>
      <c r="AL190" s="345"/>
      <c r="AM190" s="345"/>
      <c r="AN190" s="345"/>
      <c r="AO190" s="345"/>
      <c r="AP190" s="345"/>
      <c r="AQ190" s="345"/>
      <c r="AR190" s="345"/>
      <c r="AS190" s="345"/>
      <c r="AT190" s="345"/>
      <c r="AU190" s="345"/>
      <c r="AV190" s="345"/>
      <c r="AW190" s="345"/>
      <c r="AX190" s="345"/>
      <c r="AY190" s="345"/>
      <c r="AZ190" s="345"/>
      <c r="BA190" s="345"/>
      <c r="BB190" s="345"/>
      <c r="BC190" s="345"/>
      <c r="BD190" s="345"/>
      <c r="BE190" s="345"/>
      <c r="BF190" s="345"/>
      <c r="BG190" s="345"/>
      <c r="BH190" s="345"/>
      <c r="BI190" s="345"/>
      <c r="BJ190" s="345"/>
      <c r="BK190" s="345"/>
      <c r="BL190" s="345"/>
      <c r="BM190" s="345"/>
      <c r="BN190" s="345"/>
      <c r="BO190" s="345"/>
      <c r="BP190" s="345"/>
      <c r="BQ190" s="345"/>
      <c r="BR190" s="345"/>
      <c r="BS190" s="345"/>
      <c r="BT190" s="345"/>
      <c r="BU190" s="345"/>
      <c r="BV190" s="345"/>
      <c r="BW190" s="345"/>
      <c r="BX190" s="345"/>
      <c r="BY190" s="345"/>
      <c r="BZ190" s="345"/>
      <c r="CA190" s="345"/>
      <c r="CB190" s="345"/>
      <c r="CC190" s="345"/>
      <c r="CD190" s="345"/>
      <c r="CE190" s="345"/>
      <c r="CF190" s="345"/>
      <c r="CG190" s="345"/>
      <c r="CH190" s="345"/>
      <c r="CI190" s="345"/>
      <c r="CJ190" s="345"/>
      <c r="CK190" s="345"/>
      <c r="CL190" s="345"/>
      <c r="CM190" s="345"/>
      <c r="CN190" s="345"/>
      <c r="CO190" s="345"/>
      <c r="CP190" s="345"/>
      <c r="CQ190" s="345"/>
      <c r="CR190" s="345"/>
      <c r="CS190" s="345"/>
      <c r="CT190" s="345"/>
      <c r="CU190" s="345"/>
      <c r="CV190" s="345"/>
      <c r="CW190" s="345"/>
      <c r="CX190" s="345"/>
    </row>
    <row r="191" spans="1:102" ht="15">
      <c r="A191" s="336" t="s">
        <v>931</v>
      </c>
      <c r="B191" s="345"/>
      <c r="C191" s="345"/>
      <c r="D191" s="345"/>
      <c r="E191" s="345"/>
      <c r="F191" s="345"/>
      <c r="G191" s="345"/>
      <c r="H191" s="345"/>
      <c r="I191" s="345"/>
      <c r="J191" s="345"/>
      <c r="K191" s="345"/>
      <c r="L191" s="345"/>
      <c r="M191" s="345"/>
      <c r="N191" s="345"/>
      <c r="O191" s="345"/>
      <c r="P191" s="345"/>
      <c r="Q191" s="345"/>
      <c r="R191" s="345"/>
      <c r="S191" s="345"/>
      <c r="T191" s="345"/>
      <c r="U191" s="345"/>
      <c r="V191" s="345"/>
      <c r="W191" s="345"/>
      <c r="X191" s="345"/>
      <c r="Y191" s="345"/>
      <c r="Z191" s="345"/>
      <c r="AA191" s="345"/>
      <c r="AB191" s="345"/>
      <c r="AC191" s="345"/>
      <c r="AD191" s="345"/>
      <c r="AE191" s="345"/>
      <c r="AF191" s="345"/>
      <c r="AG191" s="345"/>
      <c r="AH191" s="345"/>
      <c r="AI191" s="345"/>
      <c r="AJ191" s="345"/>
      <c r="AK191" s="345"/>
      <c r="AL191" s="345"/>
      <c r="AM191" s="345"/>
      <c r="AN191" s="345"/>
      <c r="AO191" s="345"/>
      <c r="AP191" s="345"/>
      <c r="AQ191" s="345"/>
      <c r="AR191" s="345"/>
      <c r="AS191" s="345"/>
      <c r="AT191" s="345"/>
      <c r="AU191" s="345"/>
      <c r="AV191" s="345"/>
      <c r="AW191" s="345"/>
      <c r="AX191" s="345"/>
      <c r="AY191" s="345"/>
      <c r="AZ191" s="345"/>
      <c r="BA191" s="345"/>
      <c r="BB191" s="345"/>
      <c r="BC191" s="345"/>
      <c r="BD191" s="345"/>
      <c r="BE191" s="345"/>
      <c r="BF191" s="345"/>
      <c r="BG191" s="345"/>
      <c r="BH191" s="345"/>
      <c r="BI191" s="345"/>
      <c r="BJ191" s="345"/>
      <c r="BK191" s="345"/>
      <c r="BL191" s="345"/>
      <c r="BM191" s="345"/>
      <c r="BN191" s="345"/>
      <c r="BO191" s="345"/>
      <c r="BP191" s="345"/>
      <c r="BQ191" s="345"/>
      <c r="BR191" s="345"/>
      <c r="BS191" s="345"/>
      <c r="BT191" s="345"/>
      <c r="BU191" s="345"/>
      <c r="BV191" s="345"/>
      <c r="BW191" s="345"/>
      <c r="BX191" s="345"/>
      <c r="BY191" s="345"/>
      <c r="BZ191" s="345"/>
      <c r="CA191" s="345"/>
      <c r="CB191" s="345"/>
      <c r="CC191" s="345"/>
      <c r="CD191" s="345"/>
      <c r="CE191" s="345"/>
      <c r="CF191" s="345"/>
      <c r="CG191" s="345"/>
      <c r="CH191" s="345"/>
      <c r="CI191" s="345"/>
      <c r="CJ191" s="345"/>
      <c r="CK191" s="345"/>
      <c r="CL191" s="345"/>
      <c r="CM191" s="345"/>
      <c r="CN191" s="345"/>
      <c r="CO191" s="345"/>
      <c r="CP191" s="345"/>
      <c r="CQ191" s="345"/>
      <c r="CR191" s="345"/>
      <c r="CS191" s="345"/>
      <c r="CT191" s="345"/>
      <c r="CU191" s="345"/>
      <c r="CV191" s="345"/>
      <c r="CW191" s="345"/>
      <c r="CX191" s="345"/>
    </row>
    <row r="192" spans="1:102" ht="15">
      <c r="A192" s="345"/>
      <c r="B192" s="345"/>
      <c r="C192" s="345"/>
      <c r="D192" s="345"/>
      <c r="E192" s="345"/>
      <c r="F192" s="345"/>
      <c r="G192" s="345"/>
      <c r="H192" s="345"/>
      <c r="I192" s="345"/>
      <c r="J192" s="345"/>
      <c r="K192" s="345"/>
      <c r="L192" s="345"/>
      <c r="M192" s="345"/>
      <c r="N192" s="345"/>
      <c r="O192" s="345"/>
      <c r="P192" s="345"/>
      <c r="Q192" s="345"/>
      <c r="R192" s="345"/>
      <c r="S192" s="345"/>
      <c r="T192" s="345"/>
      <c r="U192" s="345"/>
      <c r="V192" s="345"/>
      <c r="W192" s="345"/>
      <c r="X192" s="345"/>
      <c r="Y192" s="345"/>
      <c r="Z192" s="345"/>
      <c r="AA192" s="345"/>
      <c r="AB192" s="345"/>
      <c r="AC192" s="345"/>
      <c r="AD192" s="345"/>
      <c r="AE192" s="345"/>
      <c r="AF192" s="345"/>
      <c r="AG192" s="345"/>
      <c r="AH192" s="345"/>
      <c r="AI192" s="345"/>
      <c r="AJ192" s="345"/>
      <c r="AK192" s="345"/>
      <c r="AL192" s="345"/>
      <c r="AM192" s="345"/>
      <c r="AN192" s="345"/>
      <c r="AO192" s="345"/>
      <c r="AP192" s="345"/>
      <c r="AQ192" s="345"/>
      <c r="AR192" s="345"/>
      <c r="AS192" s="345"/>
      <c r="AT192" s="345"/>
      <c r="AU192" s="345"/>
      <c r="AV192" s="345"/>
      <c r="AW192" s="345"/>
      <c r="AX192" s="345"/>
      <c r="AY192" s="345"/>
      <c r="AZ192" s="345"/>
      <c r="BA192" s="345"/>
      <c r="BB192" s="345"/>
      <c r="BC192" s="345"/>
      <c r="BD192" s="345"/>
      <c r="BE192" s="345"/>
      <c r="BF192" s="345"/>
      <c r="BG192" s="345"/>
      <c r="BH192" s="345"/>
      <c r="BI192" s="345"/>
      <c r="BJ192" s="345"/>
      <c r="BK192" s="345"/>
      <c r="BL192" s="345"/>
      <c r="BM192" s="345"/>
      <c r="BN192" s="345"/>
      <c r="BO192" s="345"/>
      <c r="BP192" s="345"/>
      <c r="BQ192" s="345"/>
      <c r="BR192" s="345"/>
      <c r="BS192" s="345"/>
      <c r="BT192" s="345"/>
      <c r="BU192" s="345"/>
      <c r="BV192" s="345"/>
      <c r="BW192" s="345"/>
      <c r="BX192" s="345"/>
      <c r="BY192" s="345"/>
      <c r="BZ192" s="345"/>
      <c r="CA192" s="345"/>
      <c r="CB192" s="345"/>
      <c r="CC192" s="345"/>
      <c r="CD192" s="345"/>
      <c r="CE192" s="345"/>
      <c r="CF192" s="345"/>
      <c r="CG192" s="345"/>
      <c r="CH192" s="345"/>
      <c r="CI192" s="345"/>
      <c r="CJ192" s="345"/>
      <c r="CK192" s="345"/>
      <c r="CL192" s="345"/>
      <c r="CM192" s="345"/>
      <c r="CN192" s="345"/>
      <c r="CO192" s="345"/>
      <c r="CP192" s="345"/>
      <c r="CQ192" s="345"/>
      <c r="CR192" s="345"/>
      <c r="CS192" s="345"/>
      <c r="CT192" s="345"/>
      <c r="CU192" s="345"/>
      <c r="CV192" s="345"/>
      <c r="CW192" s="345"/>
      <c r="CX192" s="345"/>
    </row>
    <row r="193" spans="1:102" ht="15">
      <c r="A193" s="345" t="s">
        <v>942</v>
      </c>
      <c r="B193" s="345"/>
      <c r="C193" s="345"/>
      <c r="D193" s="345"/>
      <c r="E193" s="345"/>
      <c r="F193" s="345"/>
      <c r="G193" s="345"/>
      <c r="H193" s="345"/>
      <c r="I193" s="345"/>
      <c r="J193" s="345"/>
      <c r="K193" s="345"/>
      <c r="L193" s="345"/>
      <c r="M193" s="345"/>
      <c r="N193" s="345"/>
      <c r="O193" s="345"/>
      <c r="P193" s="345"/>
      <c r="Q193" s="345"/>
      <c r="R193" s="345"/>
      <c r="S193" s="345"/>
      <c r="T193" s="345"/>
      <c r="U193" s="345"/>
      <c r="V193" s="345"/>
      <c r="W193" s="345"/>
      <c r="X193" s="345"/>
      <c r="Y193" s="345"/>
      <c r="Z193" s="345"/>
      <c r="AA193" s="345"/>
      <c r="AB193" s="345"/>
      <c r="AC193" s="345"/>
      <c r="AD193" s="345"/>
      <c r="AE193" s="345"/>
      <c r="AF193" s="345"/>
      <c r="AG193" s="345"/>
      <c r="AH193" s="345"/>
      <c r="AI193" s="345"/>
      <c r="AJ193" s="345"/>
      <c r="AK193" s="345"/>
      <c r="AL193" s="345"/>
      <c r="AM193" s="345"/>
      <c r="AN193" s="345"/>
      <c r="AO193" s="345"/>
      <c r="AP193" s="345"/>
      <c r="AQ193" s="345"/>
      <c r="AR193" s="345"/>
      <c r="AS193" s="345"/>
      <c r="AT193" s="345"/>
      <c r="AU193" s="345"/>
      <c r="AV193" s="345"/>
      <c r="AW193" s="345"/>
      <c r="AX193" s="345"/>
      <c r="AY193" s="345"/>
      <c r="AZ193" s="345"/>
      <c r="BA193" s="345"/>
      <c r="BB193" s="345"/>
      <c r="BC193" s="345"/>
      <c r="BD193" s="345"/>
      <c r="BE193" s="345"/>
      <c r="BF193" s="345"/>
      <c r="BG193" s="345"/>
      <c r="BH193" s="345"/>
      <c r="BI193" s="345"/>
      <c r="BJ193" s="345"/>
      <c r="BK193" s="345"/>
      <c r="BL193" s="345"/>
      <c r="BM193" s="345"/>
      <c r="BN193" s="345"/>
      <c r="BO193" s="345"/>
      <c r="BP193" s="345"/>
      <c r="BQ193" s="345"/>
      <c r="BR193" s="345"/>
      <c r="BS193" s="345"/>
      <c r="BT193" s="345"/>
      <c r="BU193" s="345"/>
      <c r="BV193" s="345"/>
      <c r="BW193" s="345"/>
      <c r="BX193" s="345"/>
      <c r="BY193" s="345"/>
      <c r="BZ193" s="345"/>
      <c r="CA193" s="345"/>
      <c r="CB193" s="345"/>
      <c r="CC193" s="345"/>
      <c r="CD193" s="345"/>
      <c r="CE193" s="345"/>
      <c r="CF193" s="345"/>
      <c r="CG193" s="345"/>
      <c r="CH193" s="345"/>
      <c r="CI193" s="345"/>
      <c r="CJ193" s="345"/>
      <c r="CK193" s="345"/>
      <c r="CL193" s="345"/>
      <c r="CM193" s="345"/>
      <c r="CN193" s="345"/>
      <c r="CO193" s="345"/>
      <c r="CP193" s="345"/>
      <c r="CQ193" s="345"/>
      <c r="CR193" s="345"/>
      <c r="CS193" s="345"/>
      <c r="CT193" s="345"/>
      <c r="CU193" s="345"/>
      <c r="CV193" s="345"/>
      <c r="CW193" s="345"/>
      <c r="CX193" s="345"/>
    </row>
    <row r="194" spans="1:102" ht="15">
      <c r="A194" s="345"/>
      <c r="B194" s="345"/>
      <c r="C194" s="345"/>
      <c r="D194" s="345"/>
      <c r="E194" s="345"/>
      <c r="F194" s="345"/>
      <c r="G194" s="345"/>
      <c r="H194" s="345"/>
      <c r="I194" s="345"/>
      <c r="J194" s="345"/>
      <c r="K194" s="345"/>
      <c r="L194" s="345"/>
      <c r="M194" s="345"/>
      <c r="N194" s="345"/>
      <c r="O194" s="345"/>
      <c r="P194" s="345"/>
      <c r="Q194" s="345"/>
      <c r="R194" s="345"/>
      <c r="S194" s="345"/>
      <c r="T194" s="345"/>
      <c r="U194" s="345"/>
      <c r="V194" s="345"/>
      <c r="W194" s="345"/>
      <c r="X194" s="345"/>
      <c r="Y194" s="345"/>
      <c r="Z194" s="345"/>
      <c r="AA194" s="345"/>
      <c r="AB194" s="345"/>
      <c r="AC194" s="345"/>
      <c r="AD194" s="345"/>
      <c r="AE194" s="345"/>
      <c r="AF194" s="345"/>
      <c r="AG194" s="345"/>
      <c r="AH194" s="345"/>
      <c r="AI194" s="345"/>
      <c r="AJ194" s="345"/>
      <c r="AK194" s="345"/>
      <c r="AL194" s="345"/>
      <c r="AM194" s="345"/>
      <c r="AN194" s="345"/>
      <c r="AO194" s="345"/>
      <c r="AP194" s="345"/>
      <c r="AQ194" s="345"/>
      <c r="AR194" s="345"/>
      <c r="AS194" s="345"/>
      <c r="AT194" s="345"/>
      <c r="AU194" s="345"/>
      <c r="AV194" s="345"/>
      <c r="AW194" s="345"/>
      <c r="AX194" s="345"/>
      <c r="AY194" s="345"/>
      <c r="AZ194" s="345"/>
      <c r="BA194" s="345"/>
      <c r="BB194" s="345"/>
      <c r="BC194" s="345"/>
      <c r="BD194" s="345"/>
      <c r="BE194" s="345"/>
      <c r="BF194" s="345"/>
      <c r="BG194" s="345"/>
      <c r="BH194" s="345"/>
      <c r="BI194" s="345"/>
      <c r="BJ194" s="345"/>
      <c r="BK194" s="345"/>
      <c r="BL194" s="345"/>
      <c r="BM194" s="345"/>
      <c r="BN194" s="345"/>
      <c r="BO194" s="345"/>
      <c r="BP194" s="345"/>
      <c r="BQ194" s="345"/>
      <c r="BR194" s="345"/>
      <c r="BS194" s="345"/>
      <c r="BT194" s="345"/>
      <c r="BU194" s="345"/>
      <c r="BV194" s="345"/>
      <c r="BW194" s="345"/>
      <c r="BX194" s="345"/>
      <c r="BY194" s="345"/>
      <c r="BZ194" s="345"/>
      <c r="CA194" s="345"/>
      <c r="CB194" s="345"/>
      <c r="CC194" s="345"/>
      <c r="CD194" s="345"/>
      <c r="CE194" s="345"/>
      <c r="CF194" s="345"/>
      <c r="CG194" s="345"/>
      <c r="CH194" s="345"/>
      <c r="CI194" s="345"/>
      <c r="CJ194" s="345"/>
      <c r="CK194" s="345"/>
      <c r="CL194" s="345"/>
      <c r="CM194" s="345"/>
      <c r="CN194" s="345"/>
      <c r="CO194" s="345"/>
      <c r="CP194" s="345"/>
      <c r="CQ194" s="345"/>
      <c r="CR194" s="345"/>
      <c r="CS194" s="345"/>
      <c r="CT194" s="345"/>
      <c r="CU194" s="345"/>
      <c r="CV194" s="345"/>
      <c r="CW194" s="345"/>
      <c r="CX194" s="345"/>
    </row>
    <row r="195" spans="1:102" ht="15">
      <c r="A195" s="345"/>
      <c r="B195" s="345"/>
      <c r="C195" s="345"/>
      <c r="D195" s="345"/>
      <c r="E195" s="345"/>
      <c r="F195" s="345"/>
      <c r="G195" s="345"/>
      <c r="H195" s="345"/>
      <c r="I195" s="345"/>
      <c r="J195" s="345"/>
      <c r="K195" s="345"/>
      <c r="L195" s="345"/>
      <c r="M195" s="345"/>
      <c r="N195" s="345"/>
      <c r="O195" s="345"/>
      <c r="P195" s="345"/>
      <c r="Q195" s="345"/>
      <c r="R195" s="345"/>
      <c r="S195" s="345"/>
      <c r="T195" s="345"/>
      <c r="U195" s="345"/>
      <c r="V195" s="345"/>
      <c r="W195" s="345"/>
      <c r="X195" s="345"/>
      <c r="Y195" s="345"/>
      <c r="Z195" s="345"/>
      <c r="AA195" s="345"/>
      <c r="AB195" s="345"/>
      <c r="AC195" s="345"/>
      <c r="AD195" s="345"/>
      <c r="AE195" s="345"/>
      <c r="AF195" s="345"/>
      <c r="AG195" s="345"/>
      <c r="AH195" s="345"/>
      <c r="AI195" s="345"/>
      <c r="AJ195" s="345"/>
      <c r="AK195" s="345"/>
      <c r="AL195" s="345"/>
      <c r="AM195" s="345"/>
      <c r="AN195" s="345"/>
      <c r="AO195" s="345"/>
      <c r="AP195" s="345"/>
      <c r="AQ195" s="345"/>
      <c r="AR195" s="345"/>
      <c r="AS195" s="345"/>
      <c r="AT195" s="345"/>
      <c r="AU195" s="345"/>
      <c r="AV195" s="345"/>
      <c r="AW195" s="345"/>
      <c r="AX195" s="345"/>
      <c r="AY195" s="345"/>
      <c r="AZ195" s="345"/>
      <c r="BA195" s="345"/>
      <c r="BB195" s="345"/>
      <c r="BC195" s="345"/>
      <c r="BD195" s="345"/>
      <c r="BE195" s="345"/>
      <c r="BF195" s="345"/>
      <c r="BG195" s="345"/>
      <c r="BH195" s="345"/>
      <c r="BI195" s="345"/>
      <c r="BJ195" s="345"/>
      <c r="BK195" s="345"/>
      <c r="BL195" s="345"/>
      <c r="BM195" s="345"/>
      <c r="BN195" s="345"/>
      <c r="BO195" s="345"/>
      <c r="BP195" s="345"/>
      <c r="BQ195" s="345"/>
      <c r="BR195" s="345"/>
      <c r="BS195" s="345"/>
      <c r="BT195" s="345"/>
      <c r="BU195" s="345"/>
      <c r="BV195" s="345"/>
      <c r="BW195" s="345"/>
      <c r="BX195" s="345"/>
      <c r="BY195" s="345"/>
      <c r="BZ195" s="345"/>
      <c r="CA195" s="345"/>
      <c r="CB195" s="345"/>
      <c r="CC195" s="345"/>
      <c r="CD195" s="345"/>
      <c r="CE195" s="345"/>
      <c r="CF195" s="345"/>
      <c r="CG195" s="345"/>
      <c r="CH195" s="345"/>
      <c r="CI195" s="345"/>
      <c r="CJ195" s="345"/>
      <c r="CK195" s="345"/>
      <c r="CL195" s="345"/>
      <c r="CM195" s="345"/>
      <c r="CN195" s="345"/>
      <c r="CO195" s="345"/>
      <c r="CP195" s="345"/>
      <c r="CQ195" s="345"/>
      <c r="CR195" s="345"/>
      <c r="CS195" s="345"/>
      <c r="CT195" s="345"/>
      <c r="CU195" s="345"/>
      <c r="CV195" s="345"/>
      <c r="CW195" s="345"/>
      <c r="CX195" s="345"/>
    </row>
    <row r="196" spans="1:102" ht="15">
      <c r="A196" s="345"/>
      <c r="B196" s="345"/>
      <c r="C196" s="345"/>
      <c r="D196" s="345"/>
      <c r="E196" s="345"/>
      <c r="F196" s="345"/>
      <c r="G196" s="345"/>
      <c r="H196" s="345"/>
      <c r="I196" s="345"/>
      <c r="J196" s="345"/>
      <c r="K196" s="345"/>
      <c r="L196" s="345"/>
      <c r="M196" s="345"/>
      <c r="N196" s="345"/>
      <c r="O196" s="345"/>
      <c r="P196" s="345"/>
      <c r="Q196" s="345"/>
      <c r="R196" s="345"/>
      <c r="S196" s="345"/>
      <c r="T196" s="345"/>
      <c r="U196" s="345"/>
      <c r="V196" s="345"/>
      <c r="W196" s="345"/>
      <c r="X196" s="345"/>
      <c r="Y196" s="345"/>
      <c r="Z196" s="345"/>
      <c r="AA196" s="345"/>
      <c r="AB196" s="345"/>
      <c r="AC196" s="345"/>
      <c r="AD196" s="345"/>
      <c r="AE196" s="345"/>
      <c r="AF196" s="345"/>
      <c r="AG196" s="345"/>
      <c r="AH196" s="345"/>
      <c r="AI196" s="345"/>
      <c r="AJ196" s="345"/>
      <c r="AK196" s="345"/>
      <c r="AL196" s="345"/>
      <c r="AM196" s="345"/>
      <c r="AN196" s="345"/>
      <c r="AO196" s="345"/>
      <c r="AP196" s="345"/>
      <c r="AQ196" s="345"/>
      <c r="AR196" s="345"/>
      <c r="AS196" s="345"/>
      <c r="AT196" s="345"/>
      <c r="AU196" s="345"/>
      <c r="AV196" s="345"/>
      <c r="AW196" s="345"/>
      <c r="AX196" s="345"/>
      <c r="AY196" s="345"/>
      <c r="AZ196" s="345"/>
      <c r="BA196" s="345"/>
      <c r="BB196" s="345"/>
      <c r="BC196" s="345"/>
      <c r="BD196" s="345"/>
      <c r="BE196" s="345"/>
      <c r="BF196" s="345"/>
      <c r="BG196" s="345"/>
      <c r="BH196" s="345"/>
      <c r="BI196" s="345"/>
      <c r="BJ196" s="345"/>
      <c r="BK196" s="345"/>
      <c r="BL196" s="345"/>
      <c r="BM196" s="345"/>
      <c r="BN196" s="345"/>
      <c r="BO196" s="345"/>
      <c r="BP196" s="345"/>
      <c r="BQ196" s="345"/>
      <c r="BR196" s="345"/>
      <c r="BS196" s="345"/>
      <c r="BT196" s="345"/>
      <c r="BU196" s="345"/>
      <c r="BV196" s="345"/>
      <c r="BW196" s="345"/>
      <c r="BX196" s="345"/>
      <c r="BY196" s="345"/>
      <c r="BZ196" s="345"/>
      <c r="CA196" s="345"/>
      <c r="CB196" s="345"/>
      <c r="CC196" s="345"/>
      <c r="CD196" s="345"/>
      <c r="CE196" s="345"/>
      <c r="CF196" s="345"/>
      <c r="CG196" s="345"/>
      <c r="CH196" s="345"/>
      <c r="CI196" s="345"/>
      <c r="CJ196" s="345"/>
      <c r="CK196" s="345"/>
      <c r="CL196" s="345"/>
      <c r="CM196" s="345"/>
      <c r="CN196" s="345"/>
      <c r="CO196" s="345"/>
      <c r="CP196" s="345"/>
      <c r="CQ196" s="345"/>
      <c r="CR196" s="345"/>
      <c r="CS196" s="345"/>
      <c r="CT196" s="345"/>
      <c r="CU196" s="345"/>
      <c r="CV196" s="345"/>
      <c r="CW196" s="345"/>
      <c r="CX196" s="345"/>
    </row>
    <row r="197" spans="1:102" ht="15">
      <c r="A197" s="345"/>
      <c r="B197" s="345"/>
      <c r="C197" s="345"/>
      <c r="D197" s="345"/>
      <c r="E197" s="345"/>
      <c r="F197" s="345"/>
      <c r="G197" s="345"/>
      <c r="H197" s="345"/>
      <c r="I197" s="345"/>
      <c r="J197" s="345"/>
      <c r="K197" s="345"/>
      <c r="L197" s="345"/>
      <c r="M197" s="345"/>
      <c r="N197" s="345"/>
      <c r="O197" s="345"/>
      <c r="P197" s="345"/>
      <c r="Q197" s="345"/>
      <c r="R197" s="345"/>
      <c r="S197" s="345"/>
      <c r="T197" s="345"/>
      <c r="U197" s="345"/>
      <c r="V197" s="345"/>
      <c r="W197" s="345"/>
      <c r="X197" s="345"/>
      <c r="Y197" s="345"/>
      <c r="Z197" s="345"/>
      <c r="AA197" s="345"/>
      <c r="AB197" s="345"/>
      <c r="AC197" s="345"/>
      <c r="AD197" s="345"/>
      <c r="AE197" s="345"/>
      <c r="AF197" s="345"/>
      <c r="AG197" s="345"/>
      <c r="AH197" s="345"/>
      <c r="AI197" s="345"/>
      <c r="AJ197" s="345"/>
      <c r="AK197" s="345"/>
      <c r="AL197" s="345"/>
      <c r="AM197" s="345"/>
      <c r="AN197" s="345"/>
      <c r="AO197" s="345"/>
      <c r="AP197" s="345"/>
      <c r="AQ197" s="345"/>
      <c r="AR197" s="345"/>
      <c r="AS197" s="345"/>
      <c r="AT197" s="345"/>
      <c r="AU197" s="345"/>
      <c r="AV197" s="345"/>
      <c r="AW197" s="345"/>
      <c r="AX197" s="345"/>
      <c r="AY197" s="345"/>
      <c r="AZ197" s="345"/>
      <c r="BA197" s="345"/>
      <c r="BB197" s="345"/>
      <c r="BC197" s="345"/>
      <c r="BD197" s="345"/>
      <c r="BE197" s="345"/>
      <c r="BF197" s="345"/>
      <c r="BG197" s="345"/>
      <c r="BH197" s="345"/>
      <c r="BI197" s="345"/>
      <c r="BJ197" s="345"/>
      <c r="BK197" s="345"/>
      <c r="BL197" s="345"/>
      <c r="BM197" s="345"/>
      <c r="BN197" s="345"/>
      <c r="BO197" s="345"/>
      <c r="BP197" s="345"/>
      <c r="BQ197" s="345"/>
      <c r="BR197" s="345"/>
      <c r="BS197" s="345"/>
      <c r="BT197" s="345"/>
      <c r="BU197" s="345"/>
      <c r="BV197" s="345"/>
      <c r="BW197" s="345"/>
      <c r="BX197" s="345"/>
      <c r="BY197" s="345"/>
      <c r="BZ197" s="345"/>
      <c r="CA197" s="345"/>
      <c r="CB197" s="345"/>
      <c r="CC197" s="345"/>
      <c r="CD197" s="345"/>
      <c r="CE197" s="345"/>
      <c r="CF197" s="345"/>
      <c r="CG197" s="345"/>
      <c r="CH197" s="345"/>
      <c r="CI197" s="345"/>
      <c r="CJ197" s="345"/>
      <c r="CK197" s="345"/>
      <c r="CL197" s="345"/>
      <c r="CM197" s="345"/>
      <c r="CN197" s="345"/>
      <c r="CO197" s="345"/>
      <c r="CP197" s="345"/>
      <c r="CQ197" s="345"/>
      <c r="CR197" s="345"/>
      <c r="CS197" s="345"/>
      <c r="CT197" s="345"/>
      <c r="CU197" s="345"/>
      <c r="CV197" s="345"/>
      <c r="CW197" s="345"/>
      <c r="CX197" s="345"/>
    </row>
    <row r="198" spans="1:102" ht="15">
      <c r="A198" s="345"/>
      <c r="B198" s="345"/>
      <c r="C198" s="345"/>
      <c r="D198" s="345"/>
      <c r="E198" s="345"/>
      <c r="F198" s="345"/>
      <c r="G198" s="345"/>
      <c r="H198" s="345"/>
      <c r="I198" s="345"/>
      <c r="J198" s="345"/>
      <c r="K198" s="345"/>
      <c r="L198" s="345"/>
      <c r="M198" s="345"/>
      <c r="N198" s="345"/>
      <c r="O198" s="345"/>
      <c r="P198" s="345"/>
      <c r="Q198" s="345"/>
      <c r="R198" s="345"/>
      <c r="S198" s="345"/>
      <c r="T198" s="345"/>
      <c r="U198" s="345"/>
      <c r="V198" s="345"/>
      <c r="W198" s="345"/>
      <c r="X198" s="345"/>
      <c r="Y198" s="345"/>
      <c r="Z198" s="345"/>
      <c r="AA198" s="345"/>
      <c r="AB198" s="345"/>
      <c r="AC198" s="345"/>
      <c r="AD198" s="345"/>
      <c r="AE198" s="345"/>
      <c r="AF198" s="345"/>
      <c r="AG198" s="345"/>
      <c r="AH198" s="345"/>
      <c r="AI198" s="345"/>
      <c r="AJ198" s="345"/>
      <c r="AK198" s="345"/>
      <c r="AL198" s="345"/>
      <c r="AM198" s="345"/>
      <c r="AN198" s="345"/>
      <c r="AO198" s="345"/>
      <c r="AP198" s="345"/>
      <c r="AQ198" s="345"/>
      <c r="AR198" s="345"/>
      <c r="AS198" s="345"/>
      <c r="AT198" s="345"/>
      <c r="AU198" s="345"/>
      <c r="AV198" s="345"/>
      <c r="AW198" s="345"/>
      <c r="AX198" s="345"/>
      <c r="AY198" s="345"/>
      <c r="AZ198" s="345"/>
      <c r="BA198" s="345"/>
      <c r="BB198" s="345"/>
      <c r="BC198" s="345"/>
      <c r="BD198" s="345"/>
      <c r="BE198" s="345"/>
      <c r="BF198" s="345"/>
      <c r="BG198" s="345"/>
      <c r="BH198" s="345"/>
      <c r="BI198" s="345"/>
      <c r="BJ198" s="345"/>
      <c r="BK198" s="345"/>
      <c r="BL198" s="345"/>
      <c r="BM198" s="345"/>
      <c r="BN198" s="345"/>
      <c r="BO198" s="345"/>
      <c r="BP198" s="345"/>
      <c r="BQ198" s="345"/>
      <c r="BR198" s="345"/>
      <c r="BS198" s="345"/>
      <c r="BT198" s="345"/>
      <c r="BU198" s="345"/>
      <c r="BV198" s="345"/>
      <c r="BW198" s="345"/>
      <c r="BX198" s="345"/>
      <c r="BY198" s="345"/>
      <c r="BZ198" s="345"/>
      <c r="CA198" s="345"/>
      <c r="CB198" s="345"/>
      <c r="CC198" s="345"/>
      <c r="CD198" s="345"/>
      <c r="CE198" s="345"/>
      <c r="CF198" s="345"/>
      <c r="CG198" s="345"/>
      <c r="CH198" s="345"/>
      <c r="CI198" s="345"/>
      <c r="CJ198" s="345"/>
      <c r="CK198" s="345"/>
      <c r="CL198" s="345"/>
      <c r="CM198" s="345"/>
      <c r="CN198" s="345"/>
      <c r="CO198" s="345"/>
      <c r="CP198" s="345"/>
      <c r="CQ198" s="345"/>
      <c r="CR198" s="345"/>
      <c r="CS198" s="345"/>
      <c r="CT198" s="345"/>
      <c r="CU198" s="345"/>
      <c r="CV198" s="345"/>
      <c r="CW198" s="345"/>
      <c r="CX198" s="345"/>
    </row>
    <row r="199" spans="1:102" ht="15">
      <c r="A199" s="345"/>
      <c r="B199" s="345"/>
      <c r="C199" s="345"/>
      <c r="D199" s="345"/>
      <c r="E199" s="345"/>
      <c r="F199" s="345"/>
      <c r="G199" s="345"/>
      <c r="H199" s="345"/>
      <c r="I199" s="345"/>
      <c r="J199" s="345"/>
      <c r="K199" s="345"/>
      <c r="L199" s="345"/>
      <c r="M199" s="345"/>
      <c r="N199" s="345"/>
      <c r="O199" s="345"/>
      <c r="P199" s="345"/>
      <c r="Q199" s="345"/>
      <c r="R199" s="345"/>
      <c r="S199" s="345"/>
      <c r="T199" s="345"/>
      <c r="U199" s="345"/>
      <c r="V199" s="345"/>
      <c r="W199" s="345"/>
      <c r="X199" s="345"/>
      <c r="Y199" s="345"/>
      <c r="Z199" s="345"/>
      <c r="AA199" s="345"/>
      <c r="AB199" s="345"/>
      <c r="AC199" s="345"/>
      <c r="AD199" s="345"/>
      <c r="AE199" s="345"/>
      <c r="AF199" s="345"/>
      <c r="AG199" s="345"/>
      <c r="AH199" s="345"/>
      <c r="AI199" s="345"/>
      <c r="AJ199" s="345"/>
      <c r="AK199" s="345"/>
      <c r="AL199" s="345"/>
      <c r="AM199" s="345"/>
      <c r="AN199" s="345"/>
      <c r="AO199" s="345"/>
      <c r="AP199" s="345"/>
      <c r="AQ199" s="345"/>
      <c r="AR199" s="345"/>
      <c r="AS199" s="345"/>
      <c r="AT199" s="345"/>
      <c r="AU199" s="345"/>
      <c r="AV199" s="345"/>
      <c r="AW199" s="345"/>
      <c r="AX199" s="345"/>
      <c r="AY199" s="345"/>
      <c r="AZ199" s="345"/>
      <c r="BA199" s="345"/>
      <c r="BB199" s="345"/>
      <c r="BC199" s="345"/>
      <c r="BD199" s="345"/>
      <c r="BE199" s="345"/>
      <c r="BF199" s="345"/>
      <c r="BG199" s="345"/>
      <c r="BH199" s="345"/>
      <c r="BI199" s="345"/>
      <c r="BJ199" s="345"/>
      <c r="BK199" s="345"/>
      <c r="BL199" s="345"/>
      <c r="BM199" s="345"/>
      <c r="BN199" s="345"/>
      <c r="BO199" s="345"/>
      <c r="BP199" s="345"/>
      <c r="BQ199" s="345"/>
      <c r="BR199" s="345"/>
      <c r="BS199" s="345"/>
      <c r="BT199" s="345"/>
      <c r="BU199" s="345"/>
      <c r="BV199" s="345"/>
      <c r="BW199" s="345"/>
      <c r="BX199" s="345"/>
      <c r="BY199" s="345"/>
      <c r="BZ199" s="345"/>
      <c r="CA199" s="345"/>
      <c r="CB199" s="345"/>
      <c r="CC199" s="345"/>
      <c r="CD199" s="345"/>
      <c r="CE199" s="345"/>
      <c r="CF199" s="345"/>
      <c r="CG199" s="345"/>
      <c r="CH199" s="345"/>
      <c r="CI199" s="345"/>
      <c r="CJ199" s="345"/>
      <c r="CK199" s="345"/>
      <c r="CL199" s="345"/>
      <c r="CM199" s="345"/>
      <c r="CN199" s="345"/>
      <c r="CO199" s="345"/>
      <c r="CP199" s="345"/>
      <c r="CQ199" s="345"/>
      <c r="CR199" s="345"/>
      <c r="CS199" s="345"/>
      <c r="CT199" s="345"/>
      <c r="CU199" s="345"/>
      <c r="CV199" s="345"/>
      <c r="CW199" s="345"/>
      <c r="CX199" s="345"/>
    </row>
    <row r="200" spans="1:102" ht="15">
      <c r="A200" s="345"/>
      <c r="B200" s="345"/>
      <c r="C200" s="345"/>
      <c r="D200" s="345"/>
      <c r="E200" s="345"/>
      <c r="F200" s="345"/>
      <c r="G200" s="345"/>
      <c r="H200" s="345"/>
      <c r="I200" s="345"/>
      <c r="J200" s="345"/>
      <c r="K200" s="345"/>
      <c r="L200" s="345"/>
      <c r="M200" s="345"/>
      <c r="N200" s="345"/>
      <c r="O200" s="345"/>
      <c r="P200" s="345"/>
      <c r="Q200" s="345"/>
      <c r="R200" s="345"/>
      <c r="S200" s="345"/>
      <c r="T200" s="345"/>
      <c r="U200" s="345"/>
      <c r="V200" s="345"/>
      <c r="W200" s="345"/>
      <c r="X200" s="345"/>
      <c r="Y200" s="345"/>
      <c r="Z200" s="345"/>
      <c r="AA200" s="345"/>
      <c r="AB200" s="345"/>
      <c r="AC200" s="345"/>
      <c r="AD200" s="345"/>
      <c r="AE200" s="345"/>
      <c r="AF200" s="345"/>
      <c r="AG200" s="345"/>
      <c r="AH200" s="345"/>
      <c r="AI200" s="345"/>
      <c r="AJ200" s="345"/>
      <c r="AK200" s="345"/>
      <c r="AL200" s="345"/>
      <c r="AM200" s="345"/>
      <c r="AN200" s="345"/>
      <c r="AO200" s="345"/>
      <c r="AP200" s="345"/>
      <c r="AQ200" s="345"/>
      <c r="AR200" s="345"/>
      <c r="AS200" s="345"/>
      <c r="AT200" s="345"/>
      <c r="AU200" s="345"/>
      <c r="AV200" s="345"/>
      <c r="AW200" s="345"/>
      <c r="AX200" s="345"/>
      <c r="AY200" s="345"/>
      <c r="AZ200" s="345"/>
      <c r="BA200" s="345"/>
      <c r="BB200" s="345"/>
      <c r="BC200" s="345"/>
      <c r="BD200" s="345"/>
      <c r="BE200" s="345"/>
      <c r="BF200" s="345"/>
      <c r="BG200" s="345"/>
      <c r="BH200" s="345"/>
      <c r="BI200" s="345"/>
      <c r="BJ200" s="345"/>
      <c r="BK200" s="345"/>
      <c r="BL200" s="345"/>
      <c r="BM200" s="345"/>
      <c r="BN200" s="345"/>
      <c r="BO200" s="345"/>
      <c r="BP200" s="345"/>
      <c r="BQ200" s="345"/>
      <c r="BR200" s="345"/>
      <c r="BS200" s="345"/>
      <c r="BT200" s="345"/>
      <c r="BU200" s="345"/>
      <c r="BV200" s="345"/>
      <c r="BW200" s="345"/>
      <c r="BX200" s="345"/>
      <c r="BY200" s="345"/>
      <c r="BZ200" s="345"/>
      <c r="CA200" s="345"/>
      <c r="CB200" s="345"/>
      <c r="CC200" s="345"/>
      <c r="CD200" s="345"/>
      <c r="CE200" s="345"/>
      <c r="CF200" s="345"/>
      <c r="CG200" s="345"/>
      <c r="CH200" s="345"/>
      <c r="CI200" s="345"/>
      <c r="CJ200" s="345"/>
      <c r="CK200" s="345"/>
      <c r="CL200" s="345"/>
      <c r="CM200" s="345"/>
      <c r="CN200" s="345"/>
      <c r="CO200" s="345"/>
      <c r="CP200" s="345"/>
      <c r="CQ200" s="345"/>
      <c r="CR200" s="345"/>
      <c r="CS200" s="345"/>
      <c r="CT200" s="345"/>
      <c r="CU200" s="345"/>
      <c r="CV200" s="345"/>
      <c r="CW200" s="345"/>
      <c r="CX200" s="345"/>
    </row>
    <row r="201" spans="1:102" ht="15">
      <c r="A201" s="345"/>
      <c r="B201" s="345"/>
      <c r="C201" s="345"/>
      <c r="D201" s="345"/>
      <c r="E201" s="345"/>
      <c r="F201" s="345"/>
      <c r="G201" s="345"/>
      <c r="H201" s="345"/>
      <c r="I201" s="345"/>
      <c r="J201" s="345"/>
      <c r="K201" s="345"/>
      <c r="L201" s="345"/>
      <c r="M201" s="345"/>
      <c r="N201" s="345"/>
      <c r="O201" s="345"/>
      <c r="P201" s="345"/>
      <c r="Q201" s="345"/>
      <c r="R201" s="345"/>
      <c r="S201" s="345"/>
      <c r="T201" s="345"/>
      <c r="U201" s="345"/>
      <c r="V201" s="345"/>
      <c r="W201" s="345"/>
      <c r="X201" s="345"/>
      <c r="Y201" s="345"/>
      <c r="Z201" s="345"/>
      <c r="AA201" s="345"/>
      <c r="AB201" s="345"/>
      <c r="AC201" s="345"/>
      <c r="AD201" s="345"/>
      <c r="AE201" s="345"/>
      <c r="AF201" s="345"/>
      <c r="AG201" s="345"/>
      <c r="AH201" s="345"/>
      <c r="AI201" s="345"/>
      <c r="AJ201" s="345"/>
      <c r="AK201" s="345"/>
      <c r="AL201" s="345"/>
      <c r="AM201" s="345"/>
      <c r="AN201" s="345"/>
      <c r="AO201" s="345"/>
      <c r="AP201" s="345"/>
      <c r="AQ201" s="345"/>
      <c r="AR201" s="345"/>
      <c r="AS201" s="345"/>
      <c r="AT201" s="345"/>
      <c r="AU201" s="345"/>
      <c r="AV201" s="345"/>
      <c r="AW201" s="345"/>
      <c r="AX201" s="345"/>
      <c r="AY201" s="345"/>
      <c r="AZ201" s="345"/>
      <c r="BA201" s="345"/>
      <c r="BB201" s="345"/>
      <c r="BC201" s="345"/>
      <c r="BD201" s="345"/>
      <c r="BE201" s="345"/>
      <c r="BF201" s="345"/>
      <c r="BG201" s="345"/>
      <c r="BH201" s="345"/>
      <c r="BI201" s="345"/>
      <c r="BJ201" s="345"/>
      <c r="BK201" s="345"/>
      <c r="BL201" s="345"/>
      <c r="BM201" s="345"/>
      <c r="BN201" s="345"/>
      <c r="BO201" s="345"/>
      <c r="BP201" s="345"/>
      <c r="BQ201" s="345"/>
      <c r="BR201" s="345"/>
      <c r="BS201" s="345"/>
      <c r="BT201" s="345"/>
      <c r="BU201" s="345"/>
      <c r="BV201" s="345"/>
      <c r="BW201" s="345"/>
      <c r="BX201" s="345"/>
      <c r="BY201" s="345"/>
      <c r="BZ201" s="345"/>
      <c r="CA201" s="345"/>
      <c r="CB201" s="345"/>
      <c r="CC201" s="345"/>
      <c r="CD201" s="345"/>
      <c r="CE201" s="345"/>
      <c r="CF201" s="345"/>
      <c r="CG201" s="345"/>
      <c r="CH201" s="345"/>
      <c r="CI201" s="345"/>
      <c r="CJ201" s="345"/>
      <c r="CK201" s="345"/>
      <c r="CL201" s="345"/>
      <c r="CM201" s="345"/>
      <c r="CN201" s="345"/>
      <c r="CO201" s="345"/>
      <c r="CP201" s="345"/>
      <c r="CQ201" s="345"/>
      <c r="CR201" s="345"/>
      <c r="CS201" s="345"/>
      <c r="CT201" s="345"/>
      <c r="CU201" s="345"/>
      <c r="CV201" s="345"/>
      <c r="CW201" s="345"/>
      <c r="CX201" s="345"/>
    </row>
    <row r="202" spans="1:102" ht="15">
      <c r="A202" s="345"/>
      <c r="B202" s="345"/>
      <c r="C202" s="345"/>
      <c r="D202" s="345"/>
      <c r="E202" s="345"/>
      <c r="F202" s="345"/>
      <c r="G202" s="345"/>
      <c r="H202" s="345"/>
      <c r="I202" s="345"/>
      <c r="J202" s="345"/>
      <c r="K202" s="345"/>
      <c r="L202" s="345"/>
      <c r="M202" s="345"/>
      <c r="N202" s="345"/>
      <c r="O202" s="345"/>
      <c r="P202" s="345"/>
      <c r="Q202" s="345"/>
      <c r="R202" s="345"/>
      <c r="S202" s="345"/>
      <c r="T202" s="345"/>
      <c r="U202" s="345"/>
      <c r="V202" s="345"/>
      <c r="W202" s="345"/>
      <c r="X202" s="345"/>
      <c r="Y202" s="345"/>
      <c r="Z202" s="345"/>
      <c r="AA202" s="345"/>
      <c r="AB202" s="345"/>
      <c r="AC202" s="345"/>
      <c r="AD202" s="345"/>
      <c r="AE202" s="345"/>
      <c r="AF202" s="345"/>
      <c r="AG202" s="345"/>
      <c r="AH202" s="345"/>
      <c r="AI202" s="345"/>
      <c r="AJ202" s="345"/>
      <c r="AK202" s="345"/>
      <c r="AL202" s="345"/>
      <c r="AM202" s="345"/>
      <c r="AN202" s="345"/>
      <c r="AO202" s="345"/>
      <c r="AP202" s="345"/>
      <c r="AQ202" s="345"/>
      <c r="AR202" s="345"/>
      <c r="AS202" s="345"/>
      <c r="AT202" s="345"/>
      <c r="AU202" s="345"/>
      <c r="AV202" s="345"/>
      <c r="AW202" s="345"/>
      <c r="AX202" s="345"/>
      <c r="AY202" s="345"/>
      <c r="AZ202" s="345"/>
      <c r="BA202" s="345"/>
      <c r="BB202" s="345"/>
      <c r="BC202" s="345"/>
      <c r="BD202" s="345"/>
      <c r="BE202" s="345"/>
      <c r="BF202" s="345"/>
      <c r="BG202" s="345"/>
      <c r="BH202" s="345"/>
      <c r="BI202" s="345"/>
      <c r="BJ202" s="345"/>
      <c r="BK202" s="345"/>
      <c r="BL202" s="345"/>
      <c r="BM202" s="345"/>
      <c r="BN202" s="345"/>
      <c r="BO202" s="345"/>
      <c r="BP202" s="345"/>
      <c r="BQ202" s="345"/>
      <c r="BR202" s="345"/>
      <c r="BS202" s="345"/>
      <c r="BT202" s="345"/>
      <c r="BU202" s="345"/>
      <c r="BV202" s="345"/>
      <c r="BW202" s="345"/>
      <c r="BX202" s="345"/>
      <c r="BY202" s="345"/>
      <c r="BZ202" s="345"/>
      <c r="CA202" s="345"/>
      <c r="CB202" s="345"/>
      <c r="CC202" s="345"/>
      <c r="CD202" s="345"/>
      <c r="CE202" s="345"/>
      <c r="CF202" s="345"/>
      <c r="CG202" s="345"/>
      <c r="CH202" s="345"/>
      <c r="CI202" s="345"/>
      <c r="CJ202" s="345"/>
      <c r="CK202" s="345"/>
      <c r="CL202" s="345"/>
      <c r="CM202" s="345"/>
      <c r="CN202" s="345"/>
      <c r="CO202" s="345"/>
      <c r="CP202" s="345"/>
      <c r="CQ202" s="345"/>
      <c r="CR202" s="345"/>
      <c r="CS202" s="345"/>
      <c r="CT202" s="345"/>
      <c r="CU202" s="345"/>
      <c r="CV202" s="345"/>
      <c r="CW202" s="345"/>
      <c r="CX202" s="345"/>
    </row>
    <row r="203" spans="1:102" ht="15">
      <c r="A203" s="345"/>
      <c r="B203" s="345"/>
      <c r="C203" s="345"/>
      <c r="D203" s="345"/>
      <c r="E203" s="345"/>
      <c r="F203" s="345"/>
      <c r="G203" s="345"/>
      <c r="H203" s="345"/>
      <c r="I203" s="345"/>
      <c r="J203" s="345"/>
      <c r="K203" s="345"/>
      <c r="L203" s="345"/>
      <c r="M203" s="345"/>
      <c r="N203" s="345"/>
      <c r="O203" s="345"/>
      <c r="P203" s="345"/>
      <c r="Q203" s="345"/>
      <c r="R203" s="345"/>
      <c r="S203" s="345"/>
      <c r="T203" s="345"/>
      <c r="U203" s="345"/>
      <c r="V203" s="345"/>
      <c r="W203" s="345"/>
      <c r="X203" s="345"/>
      <c r="Y203" s="345"/>
      <c r="Z203" s="345"/>
      <c r="AA203" s="345"/>
      <c r="AB203" s="345"/>
      <c r="AC203" s="345"/>
      <c r="AD203" s="345"/>
      <c r="AE203" s="345"/>
      <c r="AF203" s="345"/>
      <c r="AG203" s="345"/>
      <c r="AH203" s="345"/>
      <c r="AI203" s="345"/>
      <c r="AJ203" s="345"/>
      <c r="AK203" s="345"/>
      <c r="AL203" s="345"/>
      <c r="AM203" s="345"/>
      <c r="AN203" s="345"/>
      <c r="AO203" s="345"/>
      <c r="AP203" s="345"/>
      <c r="AQ203" s="345"/>
      <c r="AR203" s="345"/>
      <c r="AS203" s="345"/>
      <c r="AT203" s="345"/>
      <c r="AU203" s="345"/>
      <c r="AV203" s="345"/>
      <c r="AW203" s="345"/>
      <c r="AX203" s="345"/>
      <c r="AY203" s="345"/>
      <c r="AZ203" s="345"/>
      <c r="BA203" s="345"/>
      <c r="BB203" s="345"/>
      <c r="BC203" s="345"/>
      <c r="BD203" s="345"/>
      <c r="BE203" s="345"/>
      <c r="BF203" s="345"/>
      <c r="BG203" s="345"/>
      <c r="BH203" s="345"/>
      <c r="BI203" s="345"/>
      <c r="BJ203" s="345"/>
      <c r="BK203" s="345"/>
      <c r="BL203" s="345"/>
      <c r="BM203" s="345"/>
      <c r="BN203" s="345"/>
      <c r="BO203" s="345"/>
      <c r="BP203" s="345"/>
      <c r="BQ203" s="345"/>
      <c r="BR203" s="345"/>
      <c r="BS203" s="345"/>
      <c r="BT203" s="345"/>
      <c r="BU203" s="345"/>
      <c r="BV203" s="345"/>
      <c r="BW203" s="345"/>
      <c r="BX203" s="345"/>
      <c r="BY203" s="345"/>
      <c r="BZ203" s="345"/>
      <c r="CA203" s="345"/>
      <c r="CB203" s="345"/>
      <c r="CC203" s="345"/>
      <c r="CD203" s="345"/>
      <c r="CE203" s="345"/>
      <c r="CF203" s="345"/>
      <c r="CG203" s="345"/>
      <c r="CH203" s="345"/>
      <c r="CI203" s="345"/>
      <c r="CJ203" s="345"/>
      <c r="CK203" s="345"/>
      <c r="CL203" s="345"/>
      <c r="CM203" s="345"/>
      <c r="CN203" s="345"/>
      <c r="CO203" s="345"/>
      <c r="CP203" s="345"/>
      <c r="CQ203" s="345"/>
      <c r="CR203" s="345"/>
      <c r="CS203" s="345"/>
      <c r="CT203" s="345"/>
      <c r="CU203" s="345"/>
      <c r="CV203" s="345"/>
      <c r="CW203" s="345"/>
      <c r="CX203" s="345"/>
    </row>
    <row r="204" spans="1:102" ht="15">
      <c r="A204" s="345"/>
      <c r="B204" s="345"/>
      <c r="C204" s="345"/>
      <c r="D204" s="345"/>
      <c r="E204" s="345"/>
      <c r="F204" s="345"/>
      <c r="G204" s="345"/>
      <c r="H204" s="345"/>
      <c r="I204" s="345"/>
      <c r="J204" s="345"/>
      <c r="K204" s="345"/>
      <c r="L204" s="345"/>
      <c r="M204" s="345"/>
      <c r="N204" s="345"/>
      <c r="O204" s="345"/>
      <c r="P204" s="345"/>
      <c r="Q204" s="345"/>
      <c r="R204" s="345"/>
      <c r="S204" s="345"/>
      <c r="T204" s="345"/>
      <c r="U204" s="345"/>
      <c r="V204" s="345"/>
      <c r="W204" s="345"/>
      <c r="X204" s="345"/>
      <c r="Y204" s="345"/>
      <c r="Z204" s="345"/>
      <c r="AA204" s="345"/>
      <c r="AB204" s="345"/>
      <c r="AC204" s="345"/>
      <c r="AD204" s="345"/>
      <c r="AE204" s="345"/>
      <c r="AF204" s="345"/>
      <c r="AG204" s="345"/>
      <c r="AH204" s="345"/>
      <c r="AI204" s="345"/>
      <c r="AJ204" s="345"/>
      <c r="AK204" s="345"/>
      <c r="AL204" s="345"/>
      <c r="AM204" s="345"/>
      <c r="AN204" s="345"/>
      <c r="AO204" s="345"/>
      <c r="AP204" s="345"/>
      <c r="AQ204" s="345"/>
      <c r="AR204" s="345"/>
      <c r="AS204" s="345"/>
      <c r="AT204" s="345"/>
      <c r="AU204" s="345"/>
      <c r="AV204" s="345"/>
      <c r="AW204" s="345"/>
      <c r="AX204" s="345"/>
      <c r="AY204" s="345"/>
      <c r="AZ204" s="345"/>
      <c r="BA204" s="345"/>
      <c r="BB204" s="345"/>
      <c r="BC204" s="345"/>
      <c r="BD204" s="345"/>
      <c r="BE204" s="345"/>
      <c r="BF204" s="345"/>
      <c r="BG204" s="345"/>
      <c r="BH204" s="345"/>
      <c r="BI204" s="345"/>
      <c r="BJ204" s="345"/>
      <c r="BK204" s="345"/>
      <c r="BL204" s="345"/>
      <c r="BM204" s="345"/>
      <c r="BN204" s="345"/>
      <c r="BO204" s="345"/>
      <c r="BP204" s="345"/>
      <c r="BQ204" s="345"/>
      <c r="BR204" s="345"/>
      <c r="BS204" s="345"/>
      <c r="BT204" s="345"/>
      <c r="BU204" s="345"/>
      <c r="BV204" s="345"/>
      <c r="BW204" s="345"/>
      <c r="BX204" s="345"/>
      <c r="BY204" s="345"/>
      <c r="BZ204" s="345"/>
      <c r="CA204" s="345"/>
      <c r="CB204" s="345"/>
      <c r="CC204" s="345"/>
      <c r="CD204" s="345"/>
      <c r="CE204" s="345"/>
      <c r="CF204" s="345"/>
      <c r="CG204" s="345"/>
      <c r="CH204" s="345"/>
      <c r="CI204" s="345"/>
      <c r="CJ204" s="345"/>
      <c r="CK204" s="345"/>
      <c r="CL204" s="345"/>
      <c r="CM204" s="345"/>
      <c r="CN204" s="345"/>
      <c r="CO204" s="345"/>
      <c r="CP204" s="345"/>
      <c r="CQ204" s="345"/>
      <c r="CR204" s="345"/>
      <c r="CS204" s="345"/>
      <c r="CT204" s="345"/>
      <c r="CU204" s="345"/>
      <c r="CV204" s="345"/>
      <c r="CW204" s="345"/>
      <c r="CX204" s="345"/>
    </row>
    <row r="205" spans="1:102" ht="15">
      <c r="A205" s="345"/>
      <c r="B205" s="345"/>
      <c r="C205" s="345"/>
      <c r="D205" s="345"/>
      <c r="E205" s="345"/>
      <c r="F205" s="345"/>
      <c r="G205" s="345"/>
      <c r="H205" s="345"/>
      <c r="I205" s="345"/>
      <c r="J205" s="345"/>
      <c r="K205" s="345"/>
      <c r="L205" s="345"/>
      <c r="M205" s="345"/>
      <c r="N205" s="345"/>
      <c r="O205" s="345"/>
      <c r="P205" s="345"/>
      <c r="Q205" s="345"/>
      <c r="R205" s="345"/>
      <c r="S205" s="345"/>
      <c r="T205" s="345"/>
      <c r="U205" s="345"/>
      <c r="V205" s="345"/>
      <c r="W205" s="345"/>
      <c r="X205" s="345"/>
      <c r="Y205" s="345"/>
      <c r="Z205" s="345"/>
      <c r="AA205" s="345"/>
      <c r="AB205" s="345"/>
      <c r="AC205" s="345"/>
      <c r="AD205" s="345"/>
      <c r="AE205" s="345"/>
      <c r="AF205" s="345"/>
      <c r="AG205" s="345"/>
      <c r="AH205" s="345"/>
      <c r="AI205" s="345"/>
      <c r="AJ205" s="345"/>
      <c r="AK205" s="345"/>
      <c r="AL205" s="345"/>
      <c r="AM205" s="345"/>
      <c r="AN205" s="345"/>
      <c r="AO205" s="345"/>
      <c r="AP205" s="345"/>
      <c r="AQ205" s="345"/>
      <c r="AR205" s="345"/>
      <c r="AS205" s="345"/>
      <c r="AT205" s="345"/>
      <c r="AU205" s="345"/>
      <c r="AV205" s="345"/>
      <c r="AW205" s="345"/>
      <c r="AX205" s="345"/>
      <c r="AY205" s="345"/>
      <c r="AZ205" s="345"/>
      <c r="BA205" s="345"/>
      <c r="BB205" s="345"/>
      <c r="BC205" s="345"/>
      <c r="BD205" s="345"/>
      <c r="BE205" s="345"/>
      <c r="BF205" s="345"/>
      <c r="BG205" s="345"/>
      <c r="BH205" s="345"/>
      <c r="BI205" s="345"/>
      <c r="BJ205" s="345"/>
      <c r="BK205" s="345"/>
      <c r="BL205" s="345"/>
      <c r="BM205" s="345"/>
      <c r="BN205" s="345"/>
      <c r="BO205" s="345"/>
      <c r="BP205" s="345"/>
      <c r="BQ205" s="345"/>
      <c r="BR205" s="345"/>
      <c r="BS205" s="345"/>
      <c r="BT205" s="345"/>
      <c r="BU205" s="345"/>
      <c r="BV205" s="345"/>
      <c r="BW205" s="345"/>
      <c r="BX205" s="345"/>
      <c r="BY205" s="345"/>
      <c r="BZ205" s="345"/>
      <c r="CA205" s="345"/>
      <c r="CB205" s="345"/>
      <c r="CC205" s="345"/>
      <c r="CD205" s="345"/>
      <c r="CE205" s="345"/>
      <c r="CF205" s="345"/>
      <c r="CG205" s="345"/>
      <c r="CH205" s="345"/>
      <c r="CI205" s="345"/>
      <c r="CJ205" s="345"/>
      <c r="CK205" s="345"/>
      <c r="CL205" s="345"/>
      <c r="CM205" s="345"/>
      <c r="CN205" s="345"/>
      <c r="CO205" s="345"/>
      <c r="CP205" s="345"/>
      <c r="CQ205" s="345"/>
      <c r="CR205" s="345"/>
      <c r="CS205" s="345"/>
      <c r="CT205" s="345"/>
      <c r="CU205" s="345"/>
      <c r="CV205" s="345"/>
      <c r="CW205" s="345"/>
      <c r="CX205" s="345"/>
    </row>
    <row r="206" spans="1:102" ht="15">
      <c r="A206" s="345"/>
      <c r="B206" s="345"/>
      <c r="C206" s="345"/>
      <c r="D206" s="345"/>
      <c r="E206" s="345"/>
      <c r="F206" s="345"/>
      <c r="G206" s="345"/>
      <c r="H206" s="345"/>
      <c r="I206" s="345"/>
      <c r="J206" s="345"/>
      <c r="K206" s="345"/>
      <c r="L206" s="345"/>
      <c r="M206" s="345"/>
      <c r="N206" s="345"/>
      <c r="O206" s="345"/>
      <c r="P206" s="345"/>
      <c r="Q206" s="345"/>
      <c r="R206" s="345"/>
      <c r="S206" s="345"/>
      <c r="T206" s="345"/>
      <c r="U206" s="345"/>
      <c r="V206" s="345"/>
      <c r="W206" s="345"/>
      <c r="X206" s="345"/>
      <c r="Y206" s="345"/>
      <c r="Z206" s="345"/>
      <c r="AA206" s="345"/>
      <c r="AB206" s="345"/>
      <c r="AC206" s="345"/>
      <c r="AD206" s="345"/>
      <c r="AE206" s="345"/>
      <c r="AF206" s="345"/>
      <c r="AG206" s="345"/>
      <c r="AH206" s="345"/>
      <c r="AI206" s="345"/>
      <c r="AJ206" s="345"/>
      <c r="AK206" s="345"/>
      <c r="AL206" s="345"/>
      <c r="AM206" s="345"/>
      <c r="AN206" s="345"/>
      <c r="AO206" s="345"/>
      <c r="AP206" s="345"/>
      <c r="AQ206" s="345"/>
      <c r="AR206" s="345"/>
      <c r="AS206" s="345"/>
      <c r="AT206" s="345"/>
      <c r="AU206" s="345"/>
      <c r="AV206" s="345"/>
      <c r="AW206" s="345"/>
      <c r="AX206" s="345"/>
      <c r="AY206" s="345"/>
      <c r="AZ206" s="345"/>
      <c r="BA206" s="345"/>
      <c r="BB206" s="345"/>
      <c r="BC206" s="345"/>
      <c r="BD206" s="345"/>
      <c r="BE206" s="345"/>
      <c r="BF206" s="345"/>
      <c r="BG206" s="345"/>
      <c r="BH206" s="345"/>
      <c r="BI206" s="345"/>
      <c r="BJ206" s="345"/>
      <c r="BK206" s="345"/>
      <c r="BL206" s="345"/>
      <c r="BM206" s="345"/>
      <c r="BN206" s="345"/>
      <c r="BO206" s="345"/>
      <c r="BP206" s="345"/>
      <c r="BQ206" s="345"/>
      <c r="BR206" s="345"/>
      <c r="BS206" s="345"/>
      <c r="BT206" s="345"/>
      <c r="BU206" s="345"/>
      <c r="BV206" s="345"/>
      <c r="BW206" s="345"/>
      <c r="BX206" s="345"/>
      <c r="BY206" s="345"/>
      <c r="BZ206" s="345"/>
      <c r="CA206" s="345"/>
      <c r="CB206" s="345"/>
      <c r="CC206" s="345"/>
      <c r="CD206" s="345"/>
      <c r="CE206" s="345"/>
      <c r="CF206" s="345"/>
      <c r="CG206" s="345"/>
      <c r="CH206" s="345"/>
      <c r="CI206" s="345"/>
      <c r="CJ206" s="345"/>
      <c r="CK206" s="345"/>
      <c r="CL206" s="345"/>
      <c r="CM206" s="345"/>
      <c r="CN206" s="345"/>
      <c r="CO206" s="345"/>
      <c r="CP206" s="345"/>
      <c r="CQ206" s="345"/>
      <c r="CR206" s="345"/>
      <c r="CS206" s="345"/>
      <c r="CT206" s="345"/>
      <c r="CU206" s="345"/>
      <c r="CV206" s="345"/>
      <c r="CW206" s="345"/>
      <c r="CX206" s="345"/>
    </row>
    <row r="207" spans="1:102" ht="15">
      <c r="A207" s="345"/>
      <c r="B207" s="345"/>
      <c r="C207" s="345"/>
      <c r="D207" s="345"/>
      <c r="E207" s="345"/>
      <c r="F207" s="345"/>
      <c r="G207" s="345"/>
      <c r="H207" s="345"/>
      <c r="I207" s="345"/>
      <c r="J207" s="345"/>
      <c r="K207" s="345"/>
      <c r="L207" s="345"/>
      <c r="M207" s="345"/>
      <c r="N207" s="345"/>
      <c r="O207" s="345"/>
      <c r="P207" s="345"/>
      <c r="Q207" s="345"/>
      <c r="R207" s="345"/>
      <c r="S207" s="345"/>
      <c r="T207" s="345"/>
      <c r="U207" s="345"/>
      <c r="V207" s="345"/>
      <c r="W207" s="345"/>
      <c r="X207" s="345"/>
      <c r="Y207" s="345"/>
      <c r="Z207" s="345"/>
      <c r="AA207" s="345"/>
      <c r="AB207" s="345"/>
      <c r="AC207" s="345"/>
      <c r="AD207" s="345"/>
      <c r="AE207" s="345"/>
      <c r="AF207" s="345"/>
      <c r="AG207" s="345"/>
      <c r="AH207" s="345"/>
      <c r="AI207" s="345"/>
      <c r="AJ207" s="345"/>
      <c r="AK207" s="345"/>
      <c r="AL207" s="345"/>
      <c r="AM207" s="345"/>
      <c r="AN207" s="345"/>
      <c r="AO207" s="345"/>
      <c r="AP207" s="345"/>
      <c r="AQ207" s="345"/>
      <c r="AR207" s="345"/>
      <c r="AS207" s="345"/>
      <c r="AT207" s="345"/>
      <c r="AU207" s="345"/>
      <c r="AV207" s="345"/>
      <c r="AW207" s="345"/>
      <c r="AX207" s="345"/>
      <c r="AY207" s="345"/>
      <c r="AZ207" s="345"/>
      <c r="BA207" s="345"/>
      <c r="BB207" s="345"/>
      <c r="BC207" s="345"/>
      <c r="BD207" s="345"/>
      <c r="BE207" s="345"/>
      <c r="BF207" s="345"/>
      <c r="BG207" s="345"/>
      <c r="BH207" s="345"/>
      <c r="BI207" s="345"/>
      <c r="BJ207" s="345"/>
      <c r="BK207" s="345"/>
      <c r="BL207" s="345"/>
      <c r="BM207" s="345"/>
      <c r="BN207" s="345"/>
      <c r="BO207" s="345"/>
      <c r="BP207" s="345"/>
      <c r="BQ207" s="345"/>
      <c r="BR207" s="345"/>
      <c r="BS207" s="345"/>
      <c r="BT207" s="345"/>
      <c r="BU207" s="345"/>
      <c r="BV207" s="345"/>
      <c r="BW207" s="345"/>
      <c r="BX207" s="345"/>
      <c r="BY207" s="345"/>
      <c r="BZ207" s="345"/>
      <c r="CA207" s="345"/>
      <c r="CB207" s="345"/>
      <c r="CC207" s="345"/>
      <c r="CD207" s="345"/>
      <c r="CE207" s="345"/>
      <c r="CF207" s="345"/>
      <c r="CG207" s="345"/>
      <c r="CH207" s="345"/>
      <c r="CI207" s="345"/>
      <c r="CJ207" s="345"/>
      <c r="CK207" s="345"/>
      <c r="CL207" s="345"/>
      <c r="CM207" s="345"/>
      <c r="CN207" s="345"/>
      <c r="CO207" s="345"/>
      <c r="CP207" s="345"/>
      <c r="CQ207" s="345"/>
      <c r="CR207" s="345"/>
      <c r="CS207" s="345"/>
      <c r="CT207" s="345"/>
      <c r="CU207" s="345"/>
      <c r="CV207" s="345"/>
      <c r="CW207" s="345"/>
      <c r="CX207" s="345"/>
    </row>
    <row r="208" spans="1:102" ht="15">
      <c r="A208" s="345"/>
      <c r="B208" s="345"/>
      <c r="C208" s="345"/>
      <c r="D208" s="345"/>
      <c r="E208" s="345"/>
      <c r="F208" s="345"/>
      <c r="G208" s="345"/>
      <c r="H208" s="345"/>
      <c r="I208" s="345"/>
      <c r="J208" s="345"/>
      <c r="K208" s="345"/>
      <c r="L208" s="345"/>
      <c r="M208" s="345"/>
      <c r="N208" s="345"/>
      <c r="O208" s="345"/>
      <c r="P208" s="345"/>
      <c r="Q208" s="345"/>
      <c r="R208" s="345"/>
      <c r="S208" s="345"/>
      <c r="T208" s="345"/>
      <c r="U208" s="345"/>
      <c r="V208" s="345"/>
      <c r="W208" s="345"/>
      <c r="X208" s="345"/>
      <c r="Y208" s="345"/>
      <c r="Z208" s="345"/>
      <c r="AA208" s="345"/>
      <c r="AB208" s="345"/>
      <c r="AC208" s="345"/>
      <c r="AD208" s="345"/>
      <c r="AE208" s="345"/>
      <c r="AF208" s="345"/>
      <c r="AG208" s="345"/>
      <c r="AH208" s="345"/>
      <c r="AI208" s="345"/>
      <c r="AJ208" s="345"/>
      <c r="AK208" s="345"/>
      <c r="AL208" s="345"/>
      <c r="AM208" s="345"/>
      <c r="AN208" s="345"/>
      <c r="AO208" s="345"/>
      <c r="AP208" s="345"/>
      <c r="AQ208" s="345"/>
      <c r="AR208" s="345"/>
      <c r="AS208" s="345"/>
      <c r="AT208" s="345"/>
      <c r="AU208" s="345"/>
      <c r="AV208" s="345"/>
      <c r="AW208" s="345"/>
      <c r="AX208" s="345"/>
      <c r="AY208" s="345"/>
      <c r="AZ208" s="345"/>
      <c r="BA208" s="345"/>
      <c r="BB208" s="345"/>
      <c r="BC208" s="345"/>
      <c r="BD208" s="345"/>
      <c r="BE208" s="345"/>
      <c r="BF208" s="345"/>
      <c r="BG208" s="345"/>
      <c r="BH208" s="345"/>
      <c r="BI208" s="345"/>
      <c r="BJ208" s="345"/>
      <c r="BK208" s="345"/>
      <c r="BL208" s="345"/>
      <c r="BM208" s="345"/>
      <c r="BN208" s="345"/>
      <c r="BO208" s="345"/>
      <c r="BP208" s="345"/>
      <c r="BQ208" s="345"/>
      <c r="BR208" s="345"/>
      <c r="BS208" s="345"/>
      <c r="BT208" s="345"/>
      <c r="BU208" s="345"/>
      <c r="BV208" s="345"/>
      <c r="BW208" s="345"/>
      <c r="BX208" s="345"/>
      <c r="BY208" s="345"/>
      <c r="BZ208" s="345"/>
      <c r="CA208" s="345"/>
      <c r="CB208" s="345"/>
      <c r="CC208" s="345"/>
      <c r="CD208" s="345"/>
      <c r="CE208" s="345"/>
      <c r="CF208" s="345"/>
      <c r="CG208" s="345"/>
      <c r="CH208" s="345"/>
      <c r="CI208" s="345"/>
      <c r="CJ208" s="345"/>
      <c r="CK208" s="345"/>
      <c r="CL208" s="345"/>
      <c r="CM208" s="345"/>
      <c r="CN208" s="345"/>
      <c r="CO208" s="345"/>
      <c r="CP208" s="345"/>
      <c r="CQ208" s="345"/>
      <c r="CR208" s="345"/>
      <c r="CS208" s="345"/>
      <c r="CT208" s="345"/>
      <c r="CU208" s="345"/>
      <c r="CV208" s="345"/>
      <c r="CW208" s="345"/>
      <c r="CX208" s="345"/>
    </row>
    <row r="209" spans="1:102" ht="15" thickBot="1">
      <c r="A209" s="345"/>
      <c r="B209" s="345"/>
      <c r="C209" s="345"/>
      <c r="D209" s="345"/>
      <c r="E209" s="345"/>
      <c r="F209" s="345"/>
      <c r="G209" s="345"/>
      <c r="H209" s="345"/>
      <c r="I209" s="345"/>
      <c r="J209" s="345"/>
      <c r="K209" s="345"/>
      <c r="L209" s="345"/>
      <c r="M209" s="345"/>
      <c r="N209" s="345"/>
      <c r="O209" s="345"/>
      <c r="P209" s="345"/>
      <c r="Q209" s="345"/>
      <c r="R209" s="345"/>
      <c r="S209" s="345"/>
      <c r="T209" s="345"/>
      <c r="U209" s="345"/>
      <c r="V209" s="345"/>
      <c r="W209" s="345"/>
      <c r="X209" s="345"/>
      <c r="Y209" s="345"/>
      <c r="Z209" s="345"/>
      <c r="AA209" s="345"/>
      <c r="AB209" s="345"/>
      <c r="AC209" s="345"/>
      <c r="AD209" s="345"/>
      <c r="AE209" s="345"/>
      <c r="AF209" s="345"/>
      <c r="AG209" s="345"/>
      <c r="AH209" s="345"/>
      <c r="AI209" s="345"/>
      <c r="AJ209" s="345"/>
      <c r="AK209" s="345"/>
      <c r="AL209" s="345"/>
      <c r="AM209" s="345"/>
      <c r="AN209" s="345"/>
      <c r="AO209" s="345"/>
      <c r="AP209" s="345"/>
      <c r="AQ209" s="345"/>
      <c r="AR209" s="345"/>
      <c r="AS209" s="345"/>
      <c r="AT209" s="345"/>
      <c r="AU209" s="345"/>
      <c r="AV209" s="345"/>
      <c r="AW209" s="345"/>
      <c r="AX209" s="345"/>
      <c r="AY209" s="345"/>
      <c r="AZ209" s="345"/>
      <c r="BA209" s="345"/>
      <c r="BB209" s="345"/>
      <c r="BC209" s="345"/>
      <c r="BD209" s="345"/>
      <c r="BE209" s="345"/>
      <c r="BF209" s="345"/>
      <c r="BG209" s="345"/>
      <c r="BH209" s="345"/>
      <c r="BI209" s="345"/>
      <c r="BJ209" s="345"/>
      <c r="BK209" s="345"/>
      <c r="BL209" s="345"/>
      <c r="BM209" s="345"/>
      <c r="BN209" s="345"/>
      <c r="BO209" s="345"/>
      <c r="BP209" s="345"/>
      <c r="BQ209" s="345"/>
      <c r="BR209" s="345"/>
      <c r="BS209" s="345"/>
      <c r="BT209" s="345"/>
      <c r="BU209" s="345"/>
      <c r="BV209" s="345"/>
      <c r="BW209" s="345"/>
      <c r="BX209" s="345"/>
      <c r="BY209" s="345"/>
      <c r="BZ209" s="345"/>
      <c r="CA209" s="345"/>
      <c r="CB209" s="345"/>
      <c r="CC209" s="345"/>
      <c r="CD209" s="345"/>
      <c r="CE209" s="345"/>
      <c r="CF209" s="345"/>
      <c r="CG209" s="345"/>
      <c r="CH209" s="345"/>
      <c r="CI209" s="345"/>
      <c r="CJ209" s="345"/>
      <c r="CK209" s="345"/>
      <c r="CL209" s="345"/>
      <c r="CM209" s="345"/>
      <c r="CN209" s="345"/>
      <c r="CO209" s="345"/>
      <c r="CP209" s="345"/>
      <c r="CQ209" s="345"/>
      <c r="CR209" s="345"/>
      <c r="CS209" s="345"/>
      <c r="CT209" s="345"/>
      <c r="CU209" s="345"/>
      <c r="CV209" s="345"/>
      <c r="CW209" s="345"/>
      <c r="CX209" s="345"/>
    </row>
  </sheetData>
  <mergeCells count="25">
    <mergeCell ref="BW14:CI14"/>
    <mergeCell ref="AF5:AG5"/>
    <mergeCell ref="P4:AG4"/>
    <mergeCell ref="BF6:BG6"/>
    <mergeCell ref="BJ14:BV14"/>
    <mergeCell ref="AD5:AE5"/>
    <mergeCell ref="AW5:BG5"/>
    <mergeCell ref="AW14:BI14"/>
    <mergeCell ref="AJ14:AV14"/>
    <mergeCell ref="Y14:AI14"/>
    <mergeCell ref="BB6:BC6"/>
    <mergeCell ref="BD6:BE6"/>
    <mergeCell ref="I6:J6"/>
    <mergeCell ref="E6:F6"/>
    <mergeCell ref="G6:H6"/>
    <mergeCell ref="A14:H14"/>
    <mergeCell ref="I14:K14"/>
    <mergeCell ref="K6:L6"/>
    <mergeCell ref="L14:X14"/>
    <mergeCell ref="M6:N6"/>
    <mergeCell ref="M5:N5"/>
    <mergeCell ref="V5:W5"/>
    <mergeCell ref="X5:Y5"/>
    <mergeCell ref="Z5:AA5"/>
    <mergeCell ref="AB5:AC5"/>
  </mergeCells>
  <printOptions headings="1"/>
  <pageMargins left="0.7" right="0.7" top="0.75" bottom="0.75" header="0.3" footer="0.3"/>
  <pageSetup orientation="portrait" scale="51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M197"/>
  <sheetViews>
    <sheetView workbookViewId="0" topLeftCell="H1">
      <selection pane="topLeft" activeCell="U10" sqref="U10"/>
    </sheetView>
  </sheetViews>
  <sheetFormatPr defaultRowHeight="15"/>
  <cols>
    <col min="1" max="1" width="11.25" customWidth="1"/>
    <col min="2" max="3" width="10.25" customWidth="1"/>
    <col min="4" max="4" width="62.125" customWidth="1"/>
    <col min="5" max="7" width="12.875" customWidth="1"/>
    <col min="8" max="8" width="12.75" customWidth="1"/>
    <col min="9" max="9" width="11.875" customWidth="1"/>
    <col min="10" max="10" width="14.375" customWidth="1"/>
    <col min="11" max="11" width="11.25" customWidth="1"/>
    <col min="12" max="12" width="18.125" customWidth="1"/>
    <col min="13" max="13" width="11.25" customWidth="1"/>
    <col min="14" max="14" width="15.625" customWidth="1"/>
    <col min="15" max="15" width="11.25" customWidth="1"/>
    <col min="16" max="16" width="15.375" customWidth="1"/>
    <col min="17" max="18" width="14.25" customWidth="1"/>
    <col min="19" max="19" width="13.375" customWidth="1"/>
    <col min="20" max="20" width="14.75" customWidth="1"/>
    <col min="21" max="22" width="11.25" customWidth="1"/>
    <col min="23" max="23" width="13.25" customWidth="1"/>
    <col min="24" max="24" width="12.625" customWidth="1"/>
    <col min="25" max="25" width="13.625" customWidth="1"/>
    <col min="26" max="26" width="13.25" customWidth="1"/>
    <col min="27" max="27" width="16.125" customWidth="1"/>
    <col min="28" max="29" width="15.125" customWidth="1"/>
    <col min="30" max="30" width="20.75" customWidth="1"/>
    <col min="31" max="31" width="16.25" customWidth="1"/>
    <col min="32" max="32" width="13.125" customWidth="1"/>
    <col min="33" max="33" width="13.25" customWidth="1"/>
    <col min="34" max="34" width="14.25" customWidth="1"/>
    <col min="35" max="35" width="13.875" customWidth="1"/>
    <col min="36" max="36" width="18.25" customWidth="1"/>
    <col min="37" max="37" width="14.375" customWidth="1"/>
    <col min="38" max="38" width="21.25" customWidth="1"/>
    <col min="39" max="39" width="14.125" customWidth="1"/>
    <col min="40" max="40" width="13" customWidth="1"/>
    <col min="41" max="41" width="14" customWidth="1"/>
    <col min="42" max="42" width="13.625" customWidth="1"/>
    <col min="43" max="43" width="13.75" customWidth="1"/>
    <col min="44" max="44" width="13.375" customWidth="1"/>
    <col min="45" max="45" width="12.75" customWidth="1"/>
    <col min="46" max="46" width="19" customWidth="1"/>
    <col min="47" max="47" width="12.125" customWidth="1"/>
    <col min="48" max="48" width="13.25" customWidth="1"/>
    <col min="49" max="49" width="13.875" customWidth="1"/>
    <col min="50" max="50" width="15.875" customWidth="1"/>
    <col min="51" max="51" width="12.625" customWidth="1"/>
    <col min="52" max="52" width="13.25" customWidth="1"/>
    <col min="53" max="53" width="13.625" customWidth="1"/>
    <col min="54" max="54" width="17.625" customWidth="1"/>
    <col min="55" max="55" width="12" customWidth="1"/>
    <col min="56" max="56" width="10.875" customWidth="1"/>
    <col min="57" max="57" width="11.375" customWidth="1"/>
    <col min="58" max="58" width="12.75" customWidth="1"/>
    <col min="59" max="59" width="12.625" customWidth="1"/>
    <col min="60" max="60" width="13.125" customWidth="1"/>
    <col min="61" max="61" width="14.375" customWidth="1"/>
    <col min="62" max="62" width="18" customWidth="1"/>
    <col min="63" max="64" width="13" customWidth="1"/>
    <col min="65" max="65" width="12.625" customWidth="1"/>
    <col min="66" max="66" width="12.875" customWidth="1"/>
    <col min="67" max="67" width="13.375" customWidth="1"/>
    <col min="68" max="68" width="13" customWidth="1"/>
    <col min="69" max="69" width="12.875" customWidth="1"/>
    <col min="70" max="70" width="16.25" customWidth="1"/>
    <col min="71" max="71" width="11.375" customWidth="1"/>
    <col min="72" max="72" width="12.375" customWidth="1"/>
    <col min="73" max="73" width="13.25" customWidth="1"/>
  </cols>
  <sheetData>
    <row r="1" spans="1:91" ht="15">
      <c r="A1" s="12" t="s">
        <v>51</v>
      </c>
      <c r="B1" s="122"/>
      <c r="C1" s="121" t="str">
        <f>'2019 Eligible Recovery Summary '!C1</f>
        <v>0/0/0000</v>
      </c>
      <c r="D1" s="122"/>
      <c r="E1" s="122"/>
      <c r="F1" s="122"/>
      <c r="G1" s="122"/>
      <c r="H1" s="123"/>
      <c r="I1" s="345"/>
      <c r="J1" s="345"/>
      <c r="K1" s="345"/>
      <c r="L1" s="345"/>
      <c r="M1" s="345"/>
      <c r="N1" s="345"/>
      <c r="O1" s="345"/>
      <c r="P1" s="345"/>
      <c r="Q1" s="347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W1" s="345"/>
      <c r="AX1" s="345"/>
      <c r="AY1" s="345"/>
      <c r="AZ1" s="345"/>
      <c r="BA1" s="345"/>
      <c r="BB1" s="345"/>
      <c r="BC1" s="345"/>
      <c r="BD1" s="345"/>
      <c r="BE1" s="345"/>
      <c r="BF1" s="345"/>
      <c r="BG1" s="345"/>
      <c r="BH1" s="345"/>
      <c r="BI1" s="345"/>
      <c r="BJ1" s="345"/>
      <c r="BK1" s="345"/>
      <c r="BL1" s="345"/>
      <c r="BM1" s="345"/>
      <c r="BN1" s="345"/>
      <c r="BO1" s="345"/>
      <c r="BP1" s="345"/>
      <c r="BQ1" s="345"/>
      <c r="BR1" s="345"/>
      <c r="BS1" s="345"/>
      <c r="BT1" s="345"/>
      <c r="BU1" s="345"/>
      <c r="BV1" s="345"/>
      <c r="BW1" s="345"/>
      <c r="BX1" s="345"/>
      <c r="BY1" s="345"/>
      <c r="BZ1" s="345"/>
      <c r="CA1" s="345"/>
      <c r="CB1" s="345"/>
      <c r="CC1" s="345"/>
      <c r="CD1" s="345"/>
      <c r="CE1" s="345"/>
      <c r="CF1" s="345"/>
      <c r="CG1" s="345"/>
      <c r="CH1" s="345"/>
      <c r="CI1" s="345"/>
      <c r="CJ1" s="345"/>
      <c r="CK1" s="345"/>
      <c r="CL1" s="345"/>
      <c r="CM1" s="345"/>
    </row>
    <row r="2" spans="1:91" ht="15">
      <c r="A2" s="15" t="s">
        <v>52</v>
      </c>
      <c r="B2" s="126"/>
      <c r="C2" s="125">
        <f>'2019 Eligible Recovery Summary '!C2</f>
        <v>0</v>
      </c>
      <c r="D2" s="126"/>
      <c r="E2" s="126"/>
      <c r="F2" s="126"/>
      <c r="G2" s="126"/>
      <c r="H2" s="127"/>
      <c r="I2" s="345"/>
      <c r="J2" s="345"/>
      <c r="K2" s="345"/>
      <c r="L2" s="345"/>
      <c r="M2" s="345"/>
      <c r="N2" s="345"/>
      <c r="O2" s="345"/>
      <c r="P2" s="345"/>
      <c r="Q2" s="347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P2" s="345"/>
      <c r="AQ2" s="345"/>
      <c r="AR2" s="345"/>
      <c r="AS2" s="345"/>
      <c r="AT2" s="345"/>
      <c r="AU2" s="345"/>
      <c r="AV2" s="345"/>
      <c r="AW2" s="345"/>
      <c r="AX2" s="345"/>
      <c r="AY2" s="345"/>
      <c r="AZ2" s="345"/>
      <c r="BA2" s="345"/>
      <c r="BB2" s="345"/>
      <c r="BC2" s="345"/>
      <c r="BD2" s="345"/>
      <c r="BE2" s="345"/>
      <c r="BF2" s="345"/>
      <c r="BG2" s="345"/>
      <c r="BH2" s="345"/>
      <c r="BI2" s="345"/>
      <c r="BJ2" s="345"/>
      <c r="BK2" s="345"/>
      <c r="BL2" s="345"/>
      <c r="BM2" s="345"/>
      <c r="BN2" s="345"/>
      <c r="BO2" s="345"/>
      <c r="BP2" s="345"/>
      <c r="BQ2" s="345"/>
      <c r="BR2" s="345"/>
      <c r="BS2" s="345"/>
      <c r="BT2" s="345"/>
      <c r="BU2" s="345"/>
      <c r="BV2" s="345"/>
      <c r="BW2" s="345"/>
      <c r="BX2" s="345"/>
      <c r="BY2" s="345"/>
      <c r="BZ2" s="345"/>
      <c r="CA2" s="345"/>
      <c r="CB2" s="345"/>
      <c r="CC2" s="345"/>
      <c r="CD2" s="345"/>
      <c r="CE2" s="345"/>
      <c r="CF2" s="345"/>
      <c r="CG2" s="345"/>
      <c r="CH2" s="345"/>
      <c r="CI2" s="345"/>
      <c r="CJ2" s="345"/>
      <c r="CK2" s="345"/>
      <c r="CL2" s="345"/>
      <c r="CM2" s="345"/>
    </row>
    <row r="3" spans="1:91" ht="15">
      <c r="A3" s="13" t="s">
        <v>54</v>
      </c>
      <c r="B3" s="129"/>
      <c r="C3" s="128">
        <f>'2019 Eligible Recovery Summary '!C3</f>
        <v>0</v>
      </c>
      <c r="D3" s="129"/>
      <c r="E3" s="129"/>
      <c r="F3" s="129"/>
      <c r="G3" s="129"/>
      <c r="H3" s="130"/>
      <c r="I3" s="345"/>
      <c r="J3" s="345"/>
      <c r="K3" s="345"/>
      <c r="L3" s="345"/>
      <c r="M3" s="345"/>
      <c r="N3" s="345"/>
      <c r="O3" s="345"/>
      <c r="P3" s="345"/>
      <c r="Q3" s="347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5"/>
      <c r="AU3" s="345"/>
      <c r="AV3" s="345"/>
      <c r="AW3" s="345"/>
      <c r="AX3" s="345"/>
      <c r="AY3" s="345"/>
      <c r="AZ3" s="345"/>
      <c r="BA3" s="345"/>
      <c r="BB3" s="345"/>
      <c r="BC3" s="345"/>
      <c r="BD3" s="345"/>
      <c r="BE3" s="345"/>
      <c r="BF3" s="345"/>
      <c r="BG3" s="345"/>
      <c r="BH3" s="345"/>
      <c r="BI3" s="345"/>
      <c r="BJ3" s="345"/>
      <c r="BK3" s="345"/>
      <c r="BL3" s="345"/>
      <c r="BM3" s="345"/>
      <c r="BN3" s="345"/>
      <c r="BO3" s="345"/>
      <c r="BP3" s="345"/>
      <c r="BQ3" s="345"/>
      <c r="BR3" s="345"/>
      <c r="BS3" s="345"/>
      <c r="BT3" s="345"/>
      <c r="BU3" s="345"/>
      <c r="BV3" s="345"/>
      <c r="BW3" s="345"/>
      <c r="BX3" s="345"/>
      <c r="BY3" s="345"/>
      <c r="BZ3" s="345"/>
      <c r="CA3" s="345"/>
      <c r="CB3" s="345"/>
      <c r="CC3" s="345"/>
      <c r="CD3" s="345"/>
      <c r="CE3" s="345"/>
      <c r="CF3" s="345"/>
      <c r="CG3" s="345"/>
      <c r="CH3" s="345"/>
      <c r="CI3" s="345"/>
      <c r="CJ3" s="345"/>
      <c r="CK3" s="345"/>
      <c r="CL3" s="345"/>
      <c r="CM3" s="345"/>
    </row>
    <row r="4" spans="1:91" ht="15.75" thickBot="1">
      <c r="A4" s="108" t="s">
        <v>53</v>
      </c>
      <c r="B4" s="132"/>
      <c r="C4" s="131">
        <f>'2019 RoR ILEC Interstate Rates'!C4</f>
        <v>0</v>
      </c>
      <c r="D4" s="132"/>
      <c r="E4" s="132"/>
      <c r="F4" s="132"/>
      <c r="G4" s="132"/>
      <c r="H4" s="133"/>
      <c r="I4" s="345"/>
      <c r="J4" s="345"/>
      <c r="K4" s="345"/>
      <c r="L4" s="345"/>
      <c r="M4" s="345"/>
      <c r="N4" s="345"/>
      <c r="O4" s="345"/>
      <c r="P4" s="345"/>
      <c r="Q4" s="347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  <c r="AV4" s="345"/>
      <c r="AW4" s="345"/>
      <c r="AX4" s="345"/>
      <c r="AY4" s="345"/>
      <c r="AZ4" s="345"/>
      <c r="BA4" s="345"/>
      <c r="BB4" s="345"/>
      <c r="BC4" s="345"/>
      <c r="BD4" s="345"/>
      <c r="BE4" s="345"/>
      <c r="BF4" s="345"/>
      <c r="BG4" s="345"/>
      <c r="BH4" s="345"/>
      <c r="BI4" s="345"/>
      <c r="BJ4" s="345"/>
      <c r="BK4" s="345"/>
      <c r="BL4" s="345"/>
      <c r="BM4" s="345"/>
      <c r="BN4" s="345"/>
      <c r="BO4" s="345"/>
      <c r="BP4" s="345"/>
      <c r="BQ4" s="345"/>
      <c r="BR4" s="345"/>
      <c r="BS4" s="345"/>
      <c r="BT4" s="345"/>
      <c r="BU4" s="345"/>
      <c r="BV4" s="345"/>
      <c r="BW4" s="345"/>
      <c r="BX4" s="345"/>
      <c r="BY4" s="345"/>
      <c r="BZ4" s="345"/>
      <c r="CA4" s="345"/>
      <c r="CB4" s="345"/>
      <c r="CC4" s="345"/>
      <c r="CD4" s="345"/>
      <c r="CE4" s="345"/>
      <c r="CF4" s="345"/>
      <c r="CG4" s="345"/>
      <c r="CH4" s="345"/>
      <c r="CI4" s="345"/>
      <c r="CJ4" s="345"/>
      <c r="CK4" s="345"/>
      <c r="CL4" s="345"/>
      <c r="CM4" s="345"/>
    </row>
    <row r="5" spans="1:91" ht="15.75" thickBot="1">
      <c r="A5" s="1"/>
      <c r="B5" s="347"/>
      <c r="C5" s="347"/>
      <c r="D5" s="347"/>
      <c r="E5" s="347"/>
      <c r="F5" s="347"/>
      <c r="G5" s="347"/>
      <c r="H5" s="347"/>
      <c r="I5" s="345"/>
      <c r="J5" s="345"/>
      <c r="K5" s="345"/>
      <c r="L5" s="345"/>
      <c r="M5" s="345"/>
      <c r="N5" s="345"/>
      <c r="O5" s="345"/>
      <c r="P5" s="345"/>
      <c r="Q5" s="347"/>
      <c r="R5" s="345"/>
      <c r="S5" s="345"/>
      <c r="T5" s="345"/>
      <c r="U5" s="345"/>
      <c r="V5" s="345"/>
      <c r="W5" s="345"/>
      <c r="X5" s="345"/>
      <c r="Y5" s="348"/>
      <c r="Z5" s="348"/>
      <c r="AA5" s="348"/>
      <c r="AB5" s="348"/>
      <c r="AC5" s="348"/>
      <c r="AD5" s="348"/>
      <c r="AE5" s="348"/>
      <c r="AF5" s="348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345"/>
      <c r="AT5" s="345"/>
      <c r="AU5" s="345"/>
      <c r="AV5" s="345"/>
      <c r="AW5" s="345"/>
      <c r="AX5" s="345"/>
      <c r="AY5" s="345"/>
      <c r="AZ5" s="345"/>
      <c r="BA5" s="345"/>
      <c r="BB5" s="345"/>
      <c r="BC5" s="345"/>
      <c r="BD5" s="345"/>
      <c r="BE5" s="345"/>
      <c r="BF5" s="345"/>
      <c r="BG5" s="345"/>
      <c r="BH5" s="345"/>
      <c r="BI5" s="345"/>
      <c r="BJ5" s="345"/>
      <c r="BK5" s="345"/>
      <c r="BL5" s="345"/>
      <c r="BM5" s="345"/>
      <c r="BN5" s="345"/>
      <c r="BO5" s="345"/>
      <c r="BP5" s="345"/>
      <c r="BQ5" s="345"/>
      <c r="BR5" s="345"/>
      <c r="BS5" s="345"/>
      <c r="BT5" s="345"/>
      <c r="BU5" s="345"/>
      <c r="BV5" s="345"/>
      <c r="BW5" s="345"/>
      <c r="BX5" s="345"/>
      <c r="BY5" s="345"/>
      <c r="BZ5" s="345"/>
      <c r="CA5" s="345"/>
      <c r="CB5" s="345"/>
      <c r="CC5" s="345"/>
      <c r="CD5" s="345"/>
      <c r="CE5" s="345"/>
      <c r="CF5" s="345"/>
      <c r="CG5" s="345"/>
      <c r="CH5" s="345"/>
      <c r="CI5" s="345"/>
      <c r="CJ5" s="345"/>
      <c r="CK5" s="345"/>
      <c r="CL5" s="345"/>
      <c r="CM5" s="345"/>
    </row>
    <row r="6" spans="1:91" ht="15.75" thickBot="1">
      <c r="A6" s="349"/>
      <c r="B6" s="349"/>
      <c r="C6" s="349"/>
      <c r="D6" s="349"/>
      <c r="E6" s="349"/>
      <c r="F6" s="793" t="s">
        <v>166</v>
      </c>
      <c r="G6" s="790"/>
      <c r="H6" s="791" t="s">
        <v>625</v>
      </c>
      <c r="I6" s="790"/>
      <c r="J6" s="791" t="s">
        <v>178</v>
      </c>
      <c r="K6" s="792"/>
      <c r="L6" s="791" t="s">
        <v>328</v>
      </c>
      <c r="M6" s="792"/>
      <c r="N6" s="791" t="s">
        <v>672</v>
      </c>
      <c r="O6" s="792"/>
      <c r="P6" s="791" t="s">
        <v>831</v>
      </c>
      <c r="Q6" s="792"/>
      <c r="R6" s="797" t="s">
        <v>781</v>
      </c>
      <c r="S6" s="798"/>
      <c r="T6" s="797" t="s">
        <v>972</v>
      </c>
      <c r="U6" s="798"/>
      <c r="V6" s="349"/>
      <c r="W6" s="349"/>
      <c r="X6" s="349"/>
      <c r="Y6" s="350"/>
      <c r="Z6" s="126"/>
      <c r="AA6" s="126"/>
      <c r="AB6" s="126"/>
      <c r="AC6" s="126"/>
      <c r="AD6" s="126"/>
      <c r="AE6" s="126"/>
      <c r="AF6" s="126"/>
      <c r="AG6" s="345"/>
      <c r="AH6" s="345"/>
      <c r="AI6" s="345"/>
      <c r="AJ6" s="345"/>
      <c r="AK6" s="345"/>
      <c r="AL6" s="345"/>
      <c r="AM6" s="345"/>
      <c r="AN6" s="345"/>
      <c r="AO6" s="345"/>
      <c r="AP6" s="345"/>
      <c r="AQ6" s="345"/>
      <c r="AR6" s="345"/>
      <c r="AS6" s="345"/>
      <c r="AT6" s="345"/>
      <c r="AU6" s="345"/>
      <c r="AV6" s="345"/>
      <c r="AW6" s="345"/>
      <c r="AX6" s="345"/>
      <c r="AY6" s="345"/>
      <c r="AZ6" s="345"/>
      <c r="BA6" s="345"/>
      <c r="BB6" s="345"/>
      <c r="BC6" s="345"/>
      <c r="BD6" s="345"/>
      <c r="BE6" s="345"/>
      <c r="BF6" s="345"/>
      <c r="BG6" s="345"/>
      <c r="BH6" s="345"/>
      <c r="BI6" s="345"/>
      <c r="BJ6" s="345"/>
      <c r="BK6" s="345"/>
      <c r="BL6" s="345"/>
      <c r="BM6" s="345"/>
      <c r="BN6" s="345"/>
      <c r="BO6" s="345"/>
      <c r="BP6" s="345"/>
      <c r="BQ6" s="345"/>
      <c r="BR6" s="345"/>
      <c r="BS6" s="345"/>
      <c r="BT6" s="345"/>
      <c r="BU6" s="345"/>
      <c r="BV6" s="345"/>
      <c r="BW6" s="345"/>
      <c r="BX6" s="345"/>
      <c r="BY6" s="345"/>
      <c r="BZ6" s="345"/>
      <c r="CA6" s="345"/>
      <c r="CB6" s="345"/>
      <c r="CC6" s="345"/>
      <c r="CD6" s="345"/>
      <c r="CE6" s="345"/>
      <c r="CF6" s="345"/>
      <c r="CG6" s="345"/>
      <c r="CH6" s="345"/>
      <c r="CI6" s="345"/>
      <c r="CJ6" s="345"/>
      <c r="CK6" s="345"/>
      <c r="CL6" s="345"/>
      <c r="CM6" s="345"/>
    </row>
    <row r="7" spans="1:91" ht="15">
      <c r="A7" s="18" t="s">
        <v>49</v>
      </c>
      <c r="B7" s="149"/>
      <c r="C7" s="149"/>
      <c r="D7" s="149"/>
      <c r="E7" s="149"/>
      <c r="F7" s="71" t="s">
        <v>47</v>
      </c>
      <c r="G7" s="141">
        <f>O69</f>
        <v>0</v>
      </c>
      <c r="H7" s="351" t="s">
        <v>47</v>
      </c>
      <c r="I7" s="352">
        <f>O69</f>
        <v>0</v>
      </c>
      <c r="J7" s="351" t="s">
        <v>47</v>
      </c>
      <c r="K7" s="353">
        <f>O69</f>
        <v>0</v>
      </c>
      <c r="L7" s="351" t="s">
        <v>47</v>
      </c>
      <c r="M7" s="354">
        <f>O69</f>
        <v>0</v>
      </c>
      <c r="N7" s="351" t="s">
        <v>47</v>
      </c>
      <c r="O7" s="354">
        <f>O69</f>
        <v>0</v>
      </c>
      <c r="P7" s="351" t="s">
        <v>47</v>
      </c>
      <c r="Q7" s="354">
        <f>O69</f>
        <v>0</v>
      </c>
      <c r="R7" s="351" t="s">
        <v>47</v>
      </c>
      <c r="S7" s="354">
        <f>O69</f>
        <v>0</v>
      </c>
      <c r="T7" s="355" t="s">
        <v>47</v>
      </c>
      <c r="U7" s="356">
        <f>O69</f>
        <v>0</v>
      </c>
      <c r="V7" s="126"/>
      <c r="W7" s="126"/>
      <c r="X7" s="126"/>
      <c r="Y7" s="350"/>
      <c r="Z7" s="126"/>
      <c r="AA7" s="126"/>
      <c r="AB7" s="126"/>
      <c r="AC7" s="126"/>
      <c r="AD7" s="126"/>
      <c r="AE7" s="126"/>
      <c r="AF7" s="126"/>
      <c r="AG7" s="345"/>
      <c r="AH7" s="2"/>
      <c r="AI7" s="347"/>
      <c r="AJ7" s="347"/>
      <c r="AK7" s="347"/>
      <c r="AL7" s="8"/>
      <c r="AM7" s="357"/>
      <c r="AN7" s="345"/>
      <c r="AO7" s="345"/>
      <c r="AP7" s="345"/>
      <c r="AQ7" s="345"/>
      <c r="AR7" s="345"/>
      <c r="AS7" s="345"/>
      <c r="AT7" s="345"/>
      <c r="AU7" s="345"/>
      <c r="AV7" s="345"/>
      <c r="AW7" s="345"/>
      <c r="AX7" s="345"/>
      <c r="AY7" s="345"/>
      <c r="AZ7" s="345"/>
      <c r="BA7" s="345"/>
      <c r="BB7" s="345"/>
      <c r="BC7" s="345"/>
      <c r="BD7" s="345"/>
      <c r="BE7" s="345"/>
      <c r="BF7" s="345"/>
      <c r="BG7" s="345"/>
      <c r="BH7" s="345"/>
      <c r="BI7" s="345"/>
      <c r="BJ7" s="345"/>
      <c r="BK7" s="345"/>
      <c r="BL7" s="345"/>
      <c r="BM7" s="345"/>
      <c r="BN7" s="345"/>
      <c r="BO7" s="345"/>
      <c r="BP7" s="345"/>
      <c r="BQ7" s="345"/>
      <c r="BR7" s="345"/>
      <c r="BS7" s="345"/>
      <c r="BT7" s="345"/>
      <c r="BU7" s="345"/>
      <c r="BV7" s="345"/>
      <c r="BW7" s="345"/>
      <c r="BX7" s="345"/>
      <c r="BY7" s="345"/>
      <c r="BZ7" s="345"/>
      <c r="CA7" s="345"/>
      <c r="CB7" s="345"/>
      <c r="CC7" s="345"/>
      <c r="CD7" s="345"/>
      <c r="CE7" s="345"/>
      <c r="CF7" s="345"/>
      <c r="CG7" s="345"/>
      <c r="CH7" s="345"/>
      <c r="CI7" s="345"/>
      <c r="CJ7" s="345"/>
      <c r="CK7" s="345"/>
      <c r="CL7" s="345"/>
      <c r="CM7" s="345"/>
    </row>
    <row r="8" spans="1:91" ht="15">
      <c r="A8" s="20" t="s">
        <v>152</v>
      </c>
      <c r="B8" s="126"/>
      <c r="C8" s="126"/>
      <c r="D8" s="126"/>
      <c r="E8" s="126"/>
      <c r="F8" s="71" t="s">
        <v>48</v>
      </c>
      <c r="G8" s="358">
        <f>P69</f>
        <v>0</v>
      </c>
      <c r="H8" s="359" t="s">
        <v>200</v>
      </c>
      <c r="I8" s="360">
        <f>0.95*0.95*I7</f>
        <v>0</v>
      </c>
      <c r="J8" s="359" t="s">
        <v>201</v>
      </c>
      <c r="K8" s="361">
        <f>0.95*0.95*0.95*K7</f>
        <v>0</v>
      </c>
      <c r="L8" s="359" t="s">
        <v>391</v>
      </c>
      <c r="M8" s="169">
        <f>0.95*0.95*0.95*0.95*M7</f>
        <v>0</v>
      </c>
      <c r="N8" s="359" t="s">
        <v>552</v>
      </c>
      <c r="O8" s="169">
        <f>0.95^5*O7</f>
        <v>0</v>
      </c>
      <c r="P8" s="359" t="s">
        <v>692</v>
      </c>
      <c r="Q8" s="169">
        <f>0.95^6*Q7</f>
        <v>0</v>
      </c>
      <c r="R8" s="362" t="s">
        <v>973</v>
      </c>
      <c r="S8" s="169">
        <f>0.95^7*S7</f>
        <v>0</v>
      </c>
      <c r="T8" s="362" t="s">
        <v>974</v>
      </c>
      <c r="U8" s="170">
        <f>0.95^8*U7</f>
        <v>0</v>
      </c>
      <c r="V8" s="126"/>
      <c r="W8" s="126"/>
      <c r="X8" s="126"/>
      <c r="Y8" s="350"/>
      <c r="Z8" s="126"/>
      <c r="AA8" s="126"/>
      <c r="AB8" s="126"/>
      <c r="AC8" s="126"/>
      <c r="AD8" s="126"/>
      <c r="AE8" s="126"/>
      <c r="AF8" s="126"/>
      <c r="AG8" s="345"/>
      <c r="AH8" s="2"/>
      <c r="AI8" s="347"/>
      <c r="AJ8" s="347"/>
      <c r="AK8" s="347"/>
      <c r="AL8" s="8"/>
      <c r="AM8" s="357"/>
      <c r="AN8" s="345"/>
      <c r="AO8" s="345"/>
      <c r="AP8" s="345"/>
      <c r="AQ8" s="345"/>
      <c r="AR8" s="345"/>
      <c r="AS8" s="345"/>
      <c r="AT8" s="345"/>
      <c r="AU8" s="345"/>
      <c r="AV8" s="345"/>
      <c r="AW8" s="345"/>
      <c r="AX8" s="345"/>
      <c r="AY8" s="345"/>
      <c r="AZ8" s="345"/>
      <c r="BA8" s="345"/>
      <c r="BB8" s="345"/>
      <c r="BC8" s="345"/>
      <c r="BD8" s="345"/>
      <c r="BE8" s="345"/>
      <c r="BF8" s="345"/>
      <c r="BG8" s="345"/>
      <c r="BH8" s="345"/>
      <c r="BI8" s="345"/>
      <c r="BJ8" s="345"/>
      <c r="BK8" s="345"/>
      <c r="BL8" s="345"/>
      <c r="BM8" s="345"/>
      <c r="BN8" s="345"/>
      <c r="BO8" s="345"/>
      <c r="BP8" s="345"/>
      <c r="BQ8" s="345"/>
      <c r="BR8" s="345"/>
      <c r="BS8" s="345"/>
      <c r="BT8" s="345"/>
      <c r="BU8" s="345"/>
      <c r="BV8" s="345"/>
      <c r="BW8" s="345"/>
      <c r="BX8" s="345"/>
      <c r="BY8" s="345"/>
      <c r="BZ8" s="345"/>
      <c r="CA8" s="345"/>
      <c r="CB8" s="345"/>
      <c r="CC8" s="345"/>
      <c r="CD8" s="345"/>
      <c r="CE8" s="345"/>
      <c r="CF8" s="345"/>
      <c r="CG8" s="345"/>
      <c r="CH8" s="345"/>
      <c r="CI8" s="345"/>
      <c r="CJ8" s="345"/>
      <c r="CK8" s="345"/>
      <c r="CL8" s="345"/>
      <c r="CM8" s="345"/>
    </row>
    <row r="9" spans="1:91" ht="15">
      <c r="A9" s="15" t="s">
        <v>153</v>
      </c>
      <c r="B9" s="126"/>
      <c r="C9" s="126"/>
      <c r="D9" s="126"/>
      <c r="E9" s="126"/>
      <c r="F9" s="71" t="s">
        <v>50</v>
      </c>
      <c r="G9" s="363">
        <f>R69</f>
        <v>0</v>
      </c>
      <c r="H9" s="364" t="s">
        <v>160</v>
      </c>
      <c r="I9" s="360">
        <f>X69</f>
        <v>0</v>
      </c>
      <c r="J9" s="364" t="s">
        <v>279</v>
      </c>
      <c r="K9" s="361" t="e">
        <f>AG69</f>
        <v>#DIV/0!</v>
      </c>
      <c r="L9" s="364" t="s">
        <v>390</v>
      </c>
      <c r="M9" s="169" t="e">
        <f>AO69</f>
        <v>#DIV/0!</v>
      </c>
      <c r="N9" s="364" t="s">
        <v>554</v>
      </c>
      <c r="O9" s="169" t="e">
        <f>AW69</f>
        <v>#DIV/0!</v>
      </c>
      <c r="P9" s="364" t="s">
        <v>693</v>
      </c>
      <c r="Q9" s="169" t="e">
        <f>BE69</f>
        <v>#DIV/0!</v>
      </c>
      <c r="R9" s="364" t="s">
        <v>832</v>
      </c>
      <c r="S9" s="169" t="e">
        <f>BM69</f>
        <v>#DIV/0!</v>
      </c>
      <c r="T9" s="365" t="s">
        <v>975</v>
      </c>
      <c r="U9" s="170" t="e">
        <f>BU69</f>
        <v>#DIV/0!</v>
      </c>
      <c r="V9" s="126"/>
      <c r="W9" s="126"/>
      <c r="X9" s="126"/>
      <c r="Y9" s="350"/>
      <c r="Z9" s="126"/>
      <c r="AA9" s="126"/>
      <c r="AB9" s="126"/>
      <c r="AC9" s="126"/>
      <c r="AD9" s="126"/>
      <c r="AE9" s="126"/>
      <c r="AF9" s="126"/>
      <c r="AG9" s="345"/>
      <c r="AH9" s="2"/>
      <c r="AI9" s="347"/>
      <c r="AJ9" s="347"/>
      <c r="AK9" s="347"/>
      <c r="AL9" s="8"/>
      <c r="AM9" s="357"/>
      <c r="AN9" s="345"/>
      <c r="AO9" s="345"/>
      <c r="AP9" s="345"/>
      <c r="AQ9" s="345"/>
      <c r="AR9" s="345"/>
      <c r="AS9" s="345"/>
      <c r="AT9" s="345"/>
      <c r="AU9" s="345"/>
      <c r="AV9" s="345"/>
      <c r="AW9" s="345"/>
      <c r="AX9" s="345"/>
      <c r="AY9" s="345"/>
      <c r="AZ9" s="345"/>
      <c r="BA9" s="345"/>
      <c r="BB9" s="345"/>
      <c r="BC9" s="345"/>
      <c r="BD9" s="345"/>
      <c r="BE9" s="345"/>
      <c r="BF9" s="345"/>
      <c r="BG9" s="345"/>
      <c r="BH9" s="345"/>
      <c r="BI9" s="345"/>
      <c r="BJ9" s="345"/>
      <c r="BK9" s="345"/>
      <c r="BL9" s="345"/>
      <c r="BM9" s="345"/>
      <c r="BN9" s="345"/>
      <c r="BO9" s="345"/>
      <c r="BP9" s="345"/>
      <c r="BQ9" s="345"/>
      <c r="BR9" s="345"/>
      <c r="BS9" s="345"/>
      <c r="BT9" s="345"/>
      <c r="BU9" s="345"/>
      <c r="BV9" s="345"/>
      <c r="BW9" s="345"/>
      <c r="BX9" s="345"/>
      <c r="BY9" s="345"/>
      <c r="BZ9" s="345"/>
      <c r="CA9" s="345"/>
      <c r="CB9" s="345"/>
      <c r="CC9" s="345"/>
      <c r="CD9" s="345"/>
      <c r="CE9" s="345"/>
      <c r="CF9" s="345"/>
      <c r="CG9" s="345"/>
      <c r="CH9" s="345"/>
      <c r="CI9" s="345"/>
      <c r="CJ9" s="345"/>
      <c r="CK9" s="345"/>
      <c r="CL9" s="345"/>
      <c r="CM9" s="345"/>
    </row>
    <row r="10" spans="1:91" ht="15.75" thickBot="1">
      <c r="A10" s="15" t="s">
        <v>376</v>
      </c>
      <c r="B10" s="126"/>
      <c r="C10" s="126"/>
      <c r="D10" s="126"/>
      <c r="E10" s="349"/>
      <c r="F10" s="71" t="s">
        <v>176</v>
      </c>
      <c r="G10" s="366" t="s">
        <v>171</v>
      </c>
      <c r="H10" s="71" t="s">
        <v>176</v>
      </c>
      <c r="I10" s="168" t="s">
        <v>171</v>
      </c>
      <c r="J10" s="367" t="s">
        <v>199</v>
      </c>
      <c r="K10" s="144">
        <f>AB69</f>
        <v>0</v>
      </c>
      <c r="L10" s="367" t="s">
        <v>392</v>
      </c>
      <c r="M10" s="177">
        <f>AK69</f>
        <v>0</v>
      </c>
      <c r="N10" s="367" t="s">
        <v>556</v>
      </c>
      <c r="O10" s="177" t="e">
        <f>AS69</f>
        <v>#DIV/0!</v>
      </c>
      <c r="P10" s="367" t="s">
        <v>694</v>
      </c>
      <c r="Q10" s="177" t="e">
        <f>BA69</f>
        <v>#DIV/0!</v>
      </c>
      <c r="R10" s="367" t="s">
        <v>833</v>
      </c>
      <c r="S10" s="177" t="e">
        <f>BI69</f>
        <v>#DIV/0!</v>
      </c>
      <c r="T10" s="368" t="s">
        <v>976</v>
      </c>
      <c r="U10" s="178" t="e">
        <f>BQ69</f>
        <v>#DIV/0!</v>
      </c>
      <c r="V10" s="126"/>
      <c r="W10" s="126"/>
      <c r="X10" s="126"/>
      <c r="Y10" s="455"/>
      <c r="Z10" s="455"/>
      <c r="AA10" s="455"/>
      <c r="AB10" s="455"/>
      <c r="AC10" s="455"/>
      <c r="AD10" s="126"/>
      <c r="AE10" s="126"/>
      <c r="AF10" s="369"/>
      <c r="AG10" s="345"/>
      <c r="AH10" s="2"/>
      <c r="AI10" s="347"/>
      <c r="AJ10" s="347"/>
      <c r="AK10" s="347"/>
      <c r="AL10" s="8"/>
      <c r="AM10" s="357"/>
      <c r="AN10" s="345"/>
      <c r="AO10" s="345"/>
      <c r="AP10" s="345"/>
      <c r="AQ10" s="345"/>
      <c r="AR10" s="345"/>
      <c r="AS10" s="345"/>
      <c r="AT10" s="345"/>
      <c r="AU10" s="345"/>
      <c r="AV10" s="345"/>
      <c r="AW10" s="345"/>
      <c r="AX10" s="345"/>
      <c r="AY10" s="345"/>
      <c r="AZ10" s="345"/>
      <c r="BA10" s="345"/>
      <c r="BB10" s="345"/>
      <c r="BC10" s="345"/>
      <c r="BD10" s="345"/>
      <c r="BE10" s="345"/>
      <c r="BF10" s="345"/>
      <c r="BG10" s="345"/>
      <c r="BH10" s="345"/>
      <c r="BI10" s="345"/>
      <c r="BJ10" s="345"/>
      <c r="BK10" s="345"/>
      <c r="BL10" s="345"/>
      <c r="BM10" s="345"/>
      <c r="BN10" s="345"/>
      <c r="BO10" s="345"/>
      <c r="BP10" s="345"/>
      <c r="BQ10" s="345"/>
      <c r="BR10" s="345"/>
      <c r="BS10" s="345"/>
      <c r="BT10" s="345"/>
      <c r="BU10" s="345"/>
      <c r="BV10" s="345"/>
      <c r="BW10" s="345"/>
      <c r="BX10" s="345"/>
      <c r="BY10" s="345"/>
      <c r="BZ10" s="345"/>
      <c r="CA10" s="345"/>
      <c r="CB10" s="345"/>
      <c r="CC10" s="345"/>
      <c r="CD10" s="345"/>
      <c r="CE10" s="345"/>
      <c r="CF10" s="345"/>
      <c r="CG10" s="345"/>
      <c r="CH10" s="345"/>
      <c r="CI10" s="345"/>
      <c r="CJ10" s="345"/>
      <c r="CK10" s="345"/>
      <c r="CL10" s="345"/>
      <c r="CM10" s="345"/>
    </row>
    <row r="11" spans="1:91" ht="15.75" thickBot="1">
      <c r="A11" s="21" t="s">
        <v>154</v>
      </c>
      <c r="B11" s="132"/>
      <c r="C11" s="132"/>
      <c r="D11" s="132"/>
      <c r="E11" s="132"/>
      <c r="F11" s="370" t="s">
        <v>55</v>
      </c>
      <c r="G11" s="371">
        <f>S69</f>
        <v>0</v>
      </c>
      <c r="H11" s="372" t="s">
        <v>128</v>
      </c>
      <c r="I11" s="371">
        <f>I8-I9</f>
        <v>0</v>
      </c>
      <c r="J11" s="372" t="s">
        <v>205</v>
      </c>
      <c r="K11" s="373" t="e">
        <f>K8-K9+K10</f>
        <v>#DIV/0!</v>
      </c>
      <c r="L11" s="372" t="s">
        <v>393</v>
      </c>
      <c r="M11" s="373" t="e">
        <f>M8-M9+M10</f>
        <v>#DIV/0!</v>
      </c>
      <c r="N11" s="372" t="s">
        <v>555</v>
      </c>
      <c r="O11" s="373" t="e">
        <f>O8-O9+O10</f>
        <v>#DIV/0!</v>
      </c>
      <c r="P11" s="372" t="s">
        <v>696</v>
      </c>
      <c r="Q11" s="373" t="e">
        <f>Q8-Q9+Q10</f>
        <v>#DIV/0!</v>
      </c>
      <c r="R11" s="372" t="s">
        <v>834</v>
      </c>
      <c r="S11" s="373" t="e">
        <f>S8-S9+S10</f>
        <v>#DIV/0!</v>
      </c>
      <c r="T11" s="374" t="s">
        <v>977</v>
      </c>
      <c r="U11" s="375" t="e">
        <f>U8-U9+U10</f>
        <v>#DIV/0!</v>
      </c>
      <c r="V11" s="126"/>
      <c r="W11" s="126"/>
      <c r="X11" s="126"/>
      <c r="Y11" s="350"/>
      <c r="Z11" s="126"/>
      <c r="AA11" s="126"/>
      <c r="AB11" s="126"/>
      <c r="AC11" s="126"/>
      <c r="AD11" s="22"/>
      <c r="AE11" s="22"/>
      <c r="AF11" s="28"/>
      <c r="AG11" s="345"/>
      <c r="AH11" s="2"/>
      <c r="AI11" s="347"/>
      <c r="AJ11" s="347"/>
      <c r="AK11" s="347"/>
      <c r="AL11" s="8"/>
      <c r="AM11" s="357"/>
      <c r="AN11" s="345"/>
      <c r="AO11" s="345"/>
      <c r="AP11" s="345"/>
      <c r="AQ11" s="345"/>
      <c r="AR11" s="345"/>
      <c r="AS11" s="345"/>
      <c r="AT11" s="345"/>
      <c r="AU11" s="345"/>
      <c r="AV11" s="345"/>
      <c r="AW11" s="345"/>
      <c r="AX11" s="345"/>
      <c r="AY11" s="345"/>
      <c r="AZ11" s="345"/>
      <c r="BA11" s="345"/>
      <c r="BB11" s="345"/>
      <c r="BC11" s="345"/>
      <c r="BD11" s="345"/>
      <c r="BE11" s="345"/>
      <c r="BF11" s="345"/>
      <c r="BG11" s="345"/>
      <c r="BH11" s="345"/>
      <c r="BI11" s="345"/>
      <c r="BJ11" s="345"/>
      <c r="BK11" s="345"/>
      <c r="BL11" s="345"/>
      <c r="BM11" s="345"/>
      <c r="BN11" s="345"/>
      <c r="BO11" s="345"/>
      <c r="BP11" s="345"/>
      <c r="BQ11" s="345"/>
      <c r="BR11" s="345"/>
      <c r="BS11" s="345"/>
      <c r="BT11" s="345"/>
      <c r="BU11" s="345"/>
      <c r="BV11" s="345"/>
      <c r="BW11" s="345"/>
      <c r="BX11" s="345"/>
      <c r="BY11" s="345"/>
      <c r="BZ11" s="345"/>
      <c r="CA11" s="345"/>
      <c r="CB11" s="345"/>
      <c r="CC11" s="345"/>
      <c r="CD11" s="345"/>
      <c r="CE11" s="345"/>
      <c r="CF11" s="345"/>
      <c r="CG11" s="345"/>
      <c r="CH11" s="345"/>
      <c r="CI11" s="345"/>
      <c r="CJ11" s="345"/>
      <c r="CK11" s="345"/>
      <c r="CL11" s="345"/>
      <c r="CM11" s="345"/>
    </row>
    <row r="12" spans="1:91" ht="15.75" thickBot="1">
      <c r="A12" s="349"/>
      <c r="B12" s="22"/>
      <c r="C12" s="349"/>
      <c r="D12" s="349"/>
      <c r="E12" s="349"/>
      <c r="F12" s="456"/>
      <c r="G12" s="456"/>
      <c r="H12" s="349"/>
      <c r="I12" s="349"/>
      <c r="J12" s="349"/>
      <c r="K12" s="349"/>
      <c r="L12" s="349"/>
      <c r="M12" s="349"/>
      <c r="N12" s="349"/>
      <c r="O12" s="349"/>
      <c r="P12" s="349"/>
      <c r="Q12" s="126"/>
      <c r="R12" s="349"/>
      <c r="S12" s="349"/>
      <c r="T12" s="349"/>
      <c r="U12" s="349"/>
      <c r="V12" s="349"/>
      <c r="W12" s="349"/>
      <c r="X12" s="349"/>
      <c r="Y12" s="345"/>
      <c r="Z12" s="345"/>
      <c r="AA12" s="345"/>
      <c r="AB12" s="345"/>
      <c r="AC12" s="345"/>
      <c r="AD12" s="345"/>
      <c r="AE12" s="345"/>
      <c r="AF12" s="345"/>
      <c r="AG12" s="345"/>
      <c r="AH12" s="345"/>
      <c r="AI12" s="345"/>
      <c r="AJ12" s="345"/>
      <c r="AK12" s="345"/>
      <c r="AL12" s="345"/>
      <c r="AM12" s="345"/>
      <c r="AN12" s="345"/>
      <c r="AO12" s="345"/>
      <c r="AP12" s="345"/>
      <c r="AQ12" s="345"/>
      <c r="AR12" s="345"/>
      <c r="AS12" s="345"/>
      <c r="AT12" s="345"/>
      <c r="AU12" s="345"/>
      <c r="AV12" s="345"/>
      <c r="AW12" s="345"/>
      <c r="AX12" s="345"/>
      <c r="AY12" s="345"/>
      <c r="AZ12" s="345"/>
      <c r="BA12" s="345"/>
      <c r="BB12" s="345"/>
      <c r="BC12" s="345"/>
      <c r="BD12" s="345"/>
      <c r="BE12" s="345"/>
      <c r="BF12" s="345"/>
      <c r="BG12" s="345"/>
      <c r="BH12" s="345"/>
      <c r="BI12" s="345"/>
      <c r="BJ12" s="345"/>
      <c r="BK12" s="345"/>
      <c r="BL12" s="345"/>
      <c r="BM12" s="345"/>
      <c r="BN12" s="345"/>
      <c r="BO12" s="345"/>
      <c r="BP12" s="345"/>
      <c r="BQ12" s="345"/>
      <c r="BR12" s="345"/>
      <c r="BS12" s="345"/>
      <c r="BT12" s="345"/>
      <c r="BU12" s="345"/>
      <c r="BV12" s="345"/>
      <c r="BW12" s="345"/>
      <c r="BX12" s="345"/>
      <c r="BY12" s="345"/>
      <c r="BZ12" s="345"/>
      <c r="CA12" s="345"/>
      <c r="CB12" s="345"/>
      <c r="CC12" s="345"/>
      <c r="CD12" s="345"/>
      <c r="CE12" s="345"/>
      <c r="CF12" s="345"/>
      <c r="CG12" s="345"/>
      <c r="CH12" s="345"/>
      <c r="CI12" s="345"/>
      <c r="CJ12" s="345"/>
      <c r="CK12" s="345"/>
      <c r="CL12" s="345"/>
      <c r="CM12" s="345"/>
    </row>
    <row r="13" spans="1:91" ht="15" customHeight="1" thickBot="1">
      <c r="A13" s="808" t="s">
        <v>161</v>
      </c>
      <c r="B13" s="809"/>
      <c r="C13" s="809"/>
      <c r="D13" s="809"/>
      <c r="E13" s="809"/>
      <c r="F13" s="809"/>
      <c r="G13" s="809"/>
      <c r="H13" s="809"/>
      <c r="I13" s="809"/>
      <c r="J13" s="809"/>
      <c r="K13" s="809"/>
      <c r="L13" s="809"/>
      <c r="M13" s="809"/>
      <c r="N13" s="809"/>
      <c r="O13" s="809"/>
      <c r="P13" s="809"/>
      <c r="Q13" s="809"/>
      <c r="R13" s="809"/>
      <c r="S13" s="810"/>
      <c r="T13" s="793" t="s">
        <v>162</v>
      </c>
      <c r="U13" s="790"/>
      <c r="V13" s="790"/>
      <c r="W13" s="790"/>
      <c r="X13" s="790"/>
      <c r="Y13" s="791" t="s">
        <v>190</v>
      </c>
      <c r="Z13" s="790"/>
      <c r="AA13" s="790"/>
      <c r="AB13" s="790"/>
      <c r="AC13" s="790"/>
      <c r="AD13" s="790"/>
      <c r="AE13" s="790"/>
      <c r="AF13" s="790"/>
      <c r="AG13" s="792"/>
      <c r="AH13" s="791" t="s">
        <v>383</v>
      </c>
      <c r="AI13" s="790"/>
      <c r="AJ13" s="790"/>
      <c r="AK13" s="790"/>
      <c r="AL13" s="790"/>
      <c r="AM13" s="790"/>
      <c r="AN13" s="790"/>
      <c r="AO13" s="792"/>
      <c r="AP13" s="791" t="s">
        <v>542</v>
      </c>
      <c r="AQ13" s="790"/>
      <c r="AR13" s="790"/>
      <c r="AS13" s="790"/>
      <c r="AT13" s="790"/>
      <c r="AU13" s="790"/>
      <c r="AV13" s="790"/>
      <c r="AW13" s="792"/>
      <c r="AX13" s="791" t="s">
        <v>695</v>
      </c>
      <c r="AY13" s="790"/>
      <c r="AZ13" s="790"/>
      <c r="BA13" s="790"/>
      <c r="BB13" s="790"/>
      <c r="BC13" s="790"/>
      <c r="BD13" s="790"/>
      <c r="BE13" s="792"/>
      <c r="BF13" s="791" t="s">
        <v>809</v>
      </c>
      <c r="BG13" s="790"/>
      <c r="BH13" s="790"/>
      <c r="BI13" s="790"/>
      <c r="BJ13" s="790"/>
      <c r="BK13" s="790"/>
      <c r="BL13" s="790"/>
      <c r="BM13" s="792"/>
      <c r="BN13" s="797" t="s">
        <v>949</v>
      </c>
      <c r="BO13" s="800"/>
      <c r="BP13" s="800"/>
      <c r="BQ13" s="800"/>
      <c r="BR13" s="800"/>
      <c r="BS13" s="800"/>
      <c r="BT13" s="800"/>
      <c r="BU13" s="798"/>
      <c r="BV13" s="345"/>
      <c r="BW13" s="345"/>
      <c r="BX13" s="345"/>
      <c r="BY13" s="345"/>
      <c r="BZ13" s="345"/>
      <c r="CA13" s="345"/>
      <c r="CB13" s="345"/>
      <c r="CC13" s="345"/>
      <c r="CD13" s="345"/>
      <c r="CE13" s="345"/>
      <c r="CF13" s="345"/>
      <c r="CG13" s="345"/>
      <c r="CH13" s="345"/>
      <c r="CI13" s="345"/>
      <c r="CJ13" s="345"/>
      <c r="CK13" s="345"/>
      <c r="CL13" s="345"/>
      <c r="CM13" s="345"/>
    </row>
    <row r="14" spans="1:91" ht="180.75" thickBot="1">
      <c r="A14" s="3" t="s">
        <v>19</v>
      </c>
      <c r="B14" s="3" t="s">
        <v>4</v>
      </c>
      <c r="C14" s="3" t="s">
        <v>5</v>
      </c>
      <c r="D14" s="3" t="s">
        <v>75</v>
      </c>
      <c r="E14" s="3" t="s">
        <v>101</v>
      </c>
      <c r="F14" s="457" t="s">
        <v>20</v>
      </c>
      <c r="G14" s="457" t="s">
        <v>21</v>
      </c>
      <c r="H14" s="93" t="s">
        <v>37</v>
      </c>
      <c r="I14" s="93" t="s">
        <v>24</v>
      </c>
      <c r="J14" s="93" t="s">
        <v>25</v>
      </c>
      <c r="K14" s="93" t="s">
        <v>23</v>
      </c>
      <c r="L14" s="457" t="s">
        <v>292</v>
      </c>
      <c r="M14" s="93" t="s">
        <v>289</v>
      </c>
      <c r="N14" s="3" t="s">
        <v>41</v>
      </c>
      <c r="O14" s="93" t="s">
        <v>43</v>
      </c>
      <c r="P14" s="458" t="s">
        <v>44</v>
      </c>
      <c r="Q14" s="459" t="s">
        <v>81</v>
      </c>
      <c r="R14" s="93" t="s">
        <v>82</v>
      </c>
      <c r="S14" s="23" t="s">
        <v>83</v>
      </c>
      <c r="T14" s="460" t="s">
        <v>290</v>
      </c>
      <c r="U14" s="93" t="s">
        <v>291</v>
      </c>
      <c r="V14" s="93" t="s">
        <v>41</v>
      </c>
      <c r="W14" s="93" t="s">
        <v>118</v>
      </c>
      <c r="X14" s="458" t="s">
        <v>119</v>
      </c>
      <c r="Y14" s="24" t="s">
        <v>182</v>
      </c>
      <c r="Z14" s="3" t="s">
        <v>183</v>
      </c>
      <c r="AA14" s="23" t="s">
        <v>185</v>
      </c>
      <c r="AB14" s="23" t="s">
        <v>186</v>
      </c>
      <c r="AC14" s="457" t="s">
        <v>297</v>
      </c>
      <c r="AD14" s="3" t="s">
        <v>282</v>
      </c>
      <c r="AE14" s="3" t="s">
        <v>187</v>
      </c>
      <c r="AF14" s="93" t="s">
        <v>188</v>
      </c>
      <c r="AG14" s="93" t="s">
        <v>189</v>
      </c>
      <c r="AH14" s="24" t="s">
        <v>377</v>
      </c>
      <c r="AI14" s="3" t="s">
        <v>378</v>
      </c>
      <c r="AJ14" s="23" t="s">
        <v>379</v>
      </c>
      <c r="AK14" s="23" t="s">
        <v>380</v>
      </c>
      <c r="AL14" s="3" t="s">
        <v>384</v>
      </c>
      <c r="AM14" s="3" t="s">
        <v>385</v>
      </c>
      <c r="AN14" s="93" t="s">
        <v>386</v>
      </c>
      <c r="AO14" s="93" t="s">
        <v>387</v>
      </c>
      <c r="AP14" s="24" t="s">
        <v>539</v>
      </c>
      <c r="AQ14" s="3" t="s">
        <v>541</v>
      </c>
      <c r="AR14" s="23" t="s">
        <v>543</v>
      </c>
      <c r="AS14" s="23" t="s">
        <v>544</v>
      </c>
      <c r="AT14" s="3" t="s">
        <v>547</v>
      </c>
      <c r="AU14" s="3" t="s">
        <v>548</v>
      </c>
      <c r="AV14" s="93" t="s">
        <v>550</v>
      </c>
      <c r="AW14" s="93" t="s">
        <v>553</v>
      </c>
      <c r="AX14" s="24" t="s">
        <v>674</v>
      </c>
      <c r="AY14" s="3" t="s">
        <v>680</v>
      </c>
      <c r="AZ14" s="23" t="s">
        <v>682</v>
      </c>
      <c r="BA14" s="23" t="s">
        <v>683</v>
      </c>
      <c r="BB14" s="3" t="s">
        <v>685</v>
      </c>
      <c r="BC14" s="3" t="s">
        <v>688</v>
      </c>
      <c r="BD14" s="93" t="s">
        <v>690</v>
      </c>
      <c r="BE14" s="93" t="s">
        <v>691</v>
      </c>
      <c r="BF14" s="24" t="s">
        <v>810</v>
      </c>
      <c r="BG14" s="3" t="s">
        <v>811</v>
      </c>
      <c r="BH14" s="23" t="s">
        <v>812</v>
      </c>
      <c r="BI14" s="23" t="s">
        <v>814</v>
      </c>
      <c r="BJ14" s="3" t="s">
        <v>820</v>
      </c>
      <c r="BK14" s="3" t="s">
        <v>826</v>
      </c>
      <c r="BL14" s="93" t="s">
        <v>828</v>
      </c>
      <c r="BM14" s="93" t="s">
        <v>829</v>
      </c>
      <c r="BN14" s="10" t="s">
        <v>950</v>
      </c>
      <c r="BO14" s="11" t="s">
        <v>951</v>
      </c>
      <c r="BP14" s="17" t="s">
        <v>952</v>
      </c>
      <c r="BQ14" s="17" t="s">
        <v>953</v>
      </c>
      <c r="BR14" s="11" t="s">
        <v>954</v>
      </c>
      <c r="BS14" s="11" t="s">
        <v>955</v>
      </c>
      <c r="BT14" s="62" t="s">
        <v>956</v>
      </c>
      <c r="BU14" s="62" t="s">
        <v>957</v>
      </c>
      <c r="BV14" s="345"/>
      <c r="BW14" s="345"/>
      <c r="BX14" s="345"/>
      <c r="BY14" s="345"/>
      <c r="BZ14" s="345"/>
      <c r="CA14" s="345"/>
      <c r="CB14" s="345"/>
      <c r="CC14" s="345"/>
      <c r="CD14" s="345"/>
      <c r="CE14" s="345"/>
      <c r="CF14" s="345"/>
      <c r="CG14" s="345"/>
      <c r="CH14" s="345"/>
      <c r="CI14" s="345"/>
      <c r="CJ14" s="345"/>
      <c r="CK14" s="345"/>
      <c r="CL14" s="345"/>
      <c r="CM14" s="345"/>
    </row>
    <row r="15" spans="1:91" ht="106.5" customHeight="1" thickBot="1">
      <c r="A15" s="457" t="s">
        <v>8</v>
      </c>
      <c r="B15" s="457" t="s">
        <v>8</v>
      </c>
      <c r="C15" s="457" t="s">
        <v>8</v>
      </c>
      <c r="D15" s="3" t="s">
        <v>99</v>
      </c>
      <c r="E15" s="457" t="s">
        <v>8</v>
      </c>
      <c r="F15" s="457" t="s">
        <v>8</v>
      </c>
      <c r="G15" s="457" t="s">
        <v>8</v>
      </c>
      <c r="H15" s="457" t="s">
        <v>8</v>
      </c>
      <c r="I15" s="93" t="s">
        <v>38</v>
      </c>
      <c r="J15" s="93" t="s">
        <v>39</v>
      </c>
      <c r="K15" s="93" t="s">
        <v>78</v>
      </c>
      <c r="L15" s="457" t="s">
        <v>8</v>
      </c>
      <c r="M15" s="93" t="s">
        <v>40</v>
      </c>
      <c r="N15" s="3" t="s">
        <v>42</v>
      </c>
      <c r="O15" s="457" t="s">
        <v>8</v>
      </c>
      <c r="P15" s="461" t="s">
        <v>45</v>
      </c>
      <c r="Q15" s="29" t="s">
        <v>8</v>
      </c>
      <c r="R15" s="3" t="s">
        <v>79</v>
      </c>
      <c r="S15" s="23" t="s">
        <v>116</v>
      </c>
      <c r="T15" s="460" t="s">
        <v>8</v>
      </c>
      <c r="U15" s="93" t="s">
        <v>117</v>
      </c>
      <c r="V15" s="93" t="s">
        <v>158</v>
      </c>
      <c r="W15" s="3" t="s">
        <v>8</v>
      </c>
      <c r="X15" s="23" t="s">
        <v>159</v>
      </c>
      <c r="Y15" s="24" t="s">
        <v>180</v>
      </c>
      <c r="Z15" s="3" t="s">
        <v>184</v>
      </c>
      <c r="AA15" s="3" t="s">
        <v>400</v>
      </c>
      <c r="AB15" s="3" t="s">
        <v>401</v>
      </c>
      <c r="AC15" s="3" t="s">
        <v>310</v>
      </c>
      <c r="AD15" s="376" t="s">
        <v>311</v>
      </c>
      <c r="AE15" s="376" t="s">
        <v>318</v>
      </c>
      <c r="AF15" s="3" t="s">
        <v>8</v>
      </c>
      <c r="AG15" s="3" t="s">
        <v>278</v>
      </c>
      <c r="AH15" s="24" t="s">
        <v>381</v>
      </c>
      <c r="AI15" s="3" t="s">
        <v>382</v>
      </c>
      <c r="AJ15" s="3" t="s">
        <v>402</v>
      </c>
      <c r="AK15" s="3" t="s">
        <v>403</v>
      </c>
      <c r="AL15" s="376" t="s">
        <v>404</v>
      </c>
      <c r="AM15" s="376" t="s">
        <v>388</v>
      </c>
      <c r="AN15" s="3" t="s">
        <v>8</v>
      </c>
      <c r="AO15" s="3" t="s">
        <v>389</v>
      </c>
      <c r="AP15" s="24" t="s">
        <v>557</v>
      </c>
      <c r="AQ15" s="3" t="s">
        <v>540</v>
      </c>
      <c r="AR15" s="3" t="s">
        <v>560</v>
      </c>
      <c r="AS15" s="3" t="s">
        <v>546</v>
      </c>
      <c r="AT15" s="376" t="s">
        <v>562</v>
      </c>
      <c r="AU15" s="376" t="s">
        <v>549</v>
      </c>
      <c r="AV15" s="3" t="s">
        <v>8</v>
      </c>
      <c r="AW15" s="3" t="s">
        <v>551</v>
      </c>
      <c r="AX15" s="24" t="s">
        <v>675</v>
      </c>
      <c r="AY15" s="3" t="s">
        <v>681</v>
      </c>
      <c r="AZ15" s="3" t="s">
        <v>676</v>
      </c>
      <c r="BA15" s="3" t="s">
        <v>684</v>
      </c>
      <c r="BB15" s="376" t="s">
        <v>821</v>
      </c>
      <c r="BC15" s="376" t="s">
        <v>689</v>
      </c>
      <c r="BD15" s="3" t="s">
        <v>8</v>
      </c>
      <c r="BE15" s="3" t="s">
        <v>664</v>
      </c>
      <c r="BF15" s="24" t="s">
        <v>537</v>
      </c>
      <c r="BG15" s="3" t="s">
        <v>818</v>
      </c>
      <c r="BH15" s="3" t="s">
        <v>813</v>
      </c>
      <c r="BI15" s="3" t="s">
        <v>819</v>
      </c>
      <c r="BJ15" s="376" t="s">
        <v>825</v>
      </c>
      <c r="BK15" s="376" t="s">
        <v>827</v>
      </c>
      <c r="BL15" s="3" t="s">
        <v>8</v>
      </c>
      <c r="BM15" s="3" t="s">
        <v>830</v>
      </c>
      <c r="BN15" s="10" t="s">
        <v>958</v>
      </c>
      <c r="BO15" s="11" t="s">
        <v>963</v>
      </c>
      <c r="BP15" s="11" t="s">
        <v>960</v>
      </c>
      <c r="BQ15" s="11" t="s">
        <v>964</v>
      </c>
      <c r="BR15" s="377" t="s">
        <v>966</v>
      </c>
      <c r="BS15" s="377" t="s">
        <v>971</v>
      </c>
      <c r="BT15" s="11" t="s">
        <v>8</v>
      </c>
      <c r="BU15" s="11" t="s">
        <v>800</v>
      </c>
      <c r="BV15" s="345"/>
      <c r="BW15" s="345"/>
      <c r="BX15" s="345"/>
      <c r="BY15" s="345"/>
      <c r="BZ15" s="345"/>
      <c r="CA15" s="345"/>
      <c r="CB15" s="345"/>
      <c r="CC15" s="345"/>
      <c r="CD15" s="345"/>
      <c r="CE15" s="345"/>
      <c r="CF15" s="345"/>
      <c r="CG15" s="345"/>
      <c r="CH15" s="345"/>
      <c r="CI15" s="345"/>
      <c r="CJ15" s="345"/>
      <c r="CK15" s="345"/>
      <c r="CL15" s="345"/>
      <c r="CM15" s="345"/>
    </row>
    <row r="16" spans="1:91" ht="15">
      <c r="A16" s="378"/>
      <c r="B16" s="379"/>
      <c r="C16" s="379"/>
      <c r="D16" s="26" t="s">
        <v>26</v>
      </c>
      <c r="E16" s="379"/>
      <c r="F16" s="379"/>
      <c r="G16" s="379"/>
      <c r="H16" s="379"/>
      <c r="I16" s="379"/>
      <c r="J16" s="379"/>
      <c r="K16" s="379"/>
      <c r="L16" s="98"/>
      <c r="M16" s="380"/>
      <c r="N16" s="379"/>
      <c r="O16" s="379"/>
      <c r="P16" s="381"/>
      <c r="Q16" s="379"/>
      <c r="R16" s="379"/>
      <c r="S16" s="381"/>
      <c r="T16" s="462"/>
      <c r="U16" s="97"/>
      <c r="V16" s="97"/>
      <c r="W16" s="382"/>
      <c r="X16" s="383"/>
      <c r="Y16" s="384"/>
      <c r="Z16" s="379"/>
      <c r="AA16" s="379"/>
      <c r="AB16" s="379"/>
      <c r="AC16" s="379"/>
      <c r="AD16" s="379"/>
      <c r="AE16" s="379"/>
      <c r="AF16" s="379"/>
      <c r="AG16" s="385"/>
      <c r="AH16" s="384"/>
      <c r="AI16" s="379"/>
      <c r="AJ16" s="379"/>
      <c r="AK16" s="379"/>
      <c r="AL16" s="379"/>
      <c r="AM16" s="379"/>
      <c r="AN16" s="379"/>
      <c r="AO16" s="385"/>
      <c r="AP16" s="384"/>
      <c r="AQ16" s="379"/>
      <c r="AR16" s="379"/>
      <c r="AS16" s="379"/>
      <c r="AT16" s="379"/>
      <c r="AU16" s="379"/>
      <c r="AV16" s="379"/>
      <c r="AW16" s="385"/>
      <c r="AX16" s="386"/>
      <c r="AY16" s="382"/>
      <c r="AZ16" s="382"/>
      <c r="BA16" s="382"/>
      <c r="BB16" s="379"/>
      <c r="BC16" s="379"/>
      <c r="BD16" s="382"/>
      <c r="BE16" s="387"/>
      <c r="BF16" s="386"/>
      <c r="BG16" s="382"/>
      <c r="BH16" s="382"/>
      <c r="BI16" s="382"/>
      <c r="BJ16" s="379"/>
      <c r="BK16" s="379"/>
      <c r="BL16" s="382"/>
      <c r="BM16" s="387"/>
      <c r="BN16" s="388"/>
      <c r="BO16" s="389"/>
      <c r="BP16" s="389"/>
      <c r="BQ16" s="389"/>
      <c r="BR16" s="390"/>
      <c r="BS16" s="390"/>
      <c r="BT16" s="389"/>
      <c r="BU16" s="391"/>
      <c r="BV16" s="345"/>
      <c r="BW16" s="345"/>
      <c r="BX16" s="345"/>
      <c r="BY16" s="345"/>
      <c r="BZ16" s="345"/>
      <c r="CA16" s="345"/>
      <c r="CB16" s="345"/>
      <c r="CC16" s="345"/>
      <c r="CD16" s="345"/>
      <c r="CE16" s="345"/>
      <c r="CF16" s="345"/>
      <c r="CG16" s="345"/>
      <c r="CH16" s="345"/>
      <c r="CI16" s="345"/>
      <c r="CJ16" s="345"/>
      <c r="CK16" s="345"/>
      <c r="CL16" s="345"/>
      <c r="CM16" s="345"/>
    </row>
    <row r="17" spans="1:91" ht="15">
      <c r="A17" s="392"/>
      <c r="B17" s="393"/>
      <c r="C17" s="393"/>
      <c r="D17" s="80" t="s">
        <v>172</v>
      </c>
      <c r="E17" s="394" t="s">
        <v>173</v>
      </c>
      <c r="F17" s="394" t="s">
        <v>171</v>
      </c>
      <c r="G17" s="394" t="s">
        <v>171</v>
      </c>
      <c r="H17" s="394" t="s">
        <v>171</v>
      </c>
      <c r="I17" s="394" t="s">
        <v>171</v>
      </c>
      <c r="J17" s="394" t="s">
        <v>171</v>
      </c>
      <c r="K17" s="394" t="s">
        <v>171</v>
      </c>
      <c r="L17" s="394" t="s">
        <v>171</v>
      </c>
      <c r="M17" s="394" t="s">
        <v>171</v>
      </c>
      <c r="N17" s="394" t="s">
        <v>171</v>
      </c>
      <c r="O17" s="394" t="s">
        <v>171</v>
      </c>
      <c r="P17" s="394" t="s">
        <v>171</v>
      </c>
      <c r="Q17" s="394" t="s">
        <v>171</v>
      </c>
      <c r="R17" s="394" t="s">
        <v>171</v>
      </c>
      <c r="S17" s="395" t="s">
        <v>171</v>
      </c>
      <c r="T17" s="396" t="s">
        <v>171</v>
      </c>
      <c r="U17" s="394" t="s">
        <v>171</v>
      </c>
      <c r="V17" s="394" t="s">
        <v>171</v>
      </c>
      <c r="W17" s="394" t="s">
        <v>171</v>
      </c>
      <c r="X17" s="397" t="s">
        <v>171</v>
      </c>
      <c r="Y17" s="398" t="s">
        <v>171</v>
      </c>
      <c r="Z17" s="394" t="s">
        <v>171</v>
      </c>
      <c r="AA17" s="394" t="s">
        <v>171</v>
      </c>
      <c r="AB17" s="394" t="s">
        <v>171</v>
      </c>
      <c r="AC17" s="394" t="s">
        <v>171</v>
      </c>
      <c r="AD17" s="399" t="e">
        <f>IF('2019 RoR ILEC Interstate Rates'!R18=0,0,'2019 RoR ILEC Interstate Rates'!R18)</f>
        <v>#DIV/0!</v>
      </c>
      <c r="AE17" s="399" t="e">
        <f>IF(AD17=0,0,AD17)</f>
        <v>#DIV/0!</v>
      </c>
      <c r="AF17" s="361"/>
      <c r="AG17" s="169" t="e">
        <f>IF(AD17=0,0,AE17*AF17)</f>
        <v>#DIV/0!</v>
      </c>
      <c r="AH17" s="398" t="s">
        <v>171</v>
      </c>
      <c r="AI17" s="394" t="s">
        <v>171</v>
      </c>
      <c r="AJ17" s="394" t="s">
        <v>171</v>
      </c>
      <c r="AK17" s="394" t="s">
        <v>171</v>
      </c>
      <c r="AL17" s="399" t="e">
        <f>IF('2019 RoR ILEC Interstate Rates'!AC18=0,0,'2019 RoR ILEC Interstate Rates'!AC18)</f>
        <v>#DIV/0!</v>
      </c>
      <c r="AM17" s="399" t="e">
        <f>IF(AL17=0,0,AL17)</f>
        <v>#DIV/0!</v>
      </c>
      <c r="AN17" s="361"/>
      <c r="AO17" s="169" t="e">
        <f>IF(AL17=0,0,AM17*AN17)</f>
        <v>#DIV/0!</v>
      </c>
      <c r="AP17" s="400"/>
      <c r="AQ17" s="361">
        <f>IF(AR$69="",AF17-AP17,"")</f>
        <v>0</v>
      </c>
      <c r="AR17" s="401" t="s">
        <v>171</v>
      </c>
      <c r="AS17" s="361" t="e">
        <f>IF(AR$69="",AE17*AQ17,"")</f>
        <v>#DIV/0!</v>
      </c>
      <c r="AT17" s="399" t="e">
        <f>IF('2019 RoR ILEC Interstate Rates'!AP18=0,0,'2019 RoR ILEC Interstate Rates'!AP18)</f>
        <v>#DIV/0!</v>
      </c>
      <c r="AU17" s="399" t="e">
        <f>IF(AT17=0,0,AT17)</f>
        <v>#DIV/0!</v>
      </c>
      <c r="AV17" s="361"/>
      <c r="AW17" s="169" t="e">
        <f>IF(AT17=0,0,AU17*AV17)</f>
        <v>#DIV/0!</v>
      </c>
      <c r="AX17" s="400"/>
      <c r="AY17" s="361">
        <f>IF(AZ$69="",AN17-AX17,"")</f>
        <v>0</v>
      </c>
      <c r="AZ17" s="401" t="s">
        <v>171</v>
      </c>
      <c r="BA17" s="361" t="e">
        <f>IF(AZ$69="",AM17*AY17,"")</f>
        <v>#DIV/0!</v>
      </c>
      <c r="BB17" s="399" t="e">
        <f>IF('2019 RoR ILEC Interstate Rates'!BC18=0,0,'2019 RoR ILEC Interstate Rates'!BC18)</f>
        <v>#DIV/0!</v>
      </c>
      <c r="BC17" s="399" t="e">
        <f>IF(BB17=0,0,BB17)</f>
        <v>#DIV/0!</v>
      </c>
      <c r="BD17" s="361"/>
      <c r="BE17" s="169" t="e">
        <f>IF(BB17=0,0,BC17*BD17)</f>
        <v>#DIV/0!</v>
      </c>
      <c r="BF17" s="400"/>
      <c r="BG17" s="361">
        <f>IF(BH$69="",AV17-BF17,"")</f>
        <v>0</v>
      </c>
      <c r="BH17" s="401" t="s">
        <v>171</v>
      </c>
      <c r="BI17" s="361" t="e">
        <f>IF(BH$69="",AU17*BG17,"")</f>
        <v>#DIV/0!</v>
      </c>
      <c r="BJ17" s="399" t="e">
        <f>IF('2019 RoR ILEC Interstate Rates'!BP18=0,0,'2019 RoR ILEC Interstate Rates'!BP18)</f>
        <v>#DIV/0!</v>
      </c>
      <c r="BK17" s="399" t="e">
        <f>IF(BJ17=0,0,BJ17)</f>
        <v>#DIV/0!</v>
      </c>
      <c r="BL17" s="361"/>
      <c r="BM17" s="169" t="e">
        <f>IF(BJ17=0,0,BK17*BL17)</f>
        <v>#DIV/0!</v>
      </c>
      <c r="BN17" s="402"/>
      <c r="BO17" s="403">
        <f>IF(BP$69="",BD17-BN17,"")</f>
        <v>0</v>
      </c>
      <c r="BP17" s="404" t="s">
        <v>171</v>
      </c>
      <c r="BQ17" s="403" t="e">
        <f>IF(BP$69="",BC17*BO17,"")</f>
        <v>#DIV/0!</v>
      </c>
      <c r="BR17" s="405" t="e">
        <f>IF('2019 RoR ILEC Interstate Rates'!CC18=0,0,'2019 RoR ILEC Interstate Rates'!CC18)</f>
        <v>#DIV/0!</v>
      </c>
      <c r="BS17" s="405" t="e">
        <f>IF(BR17=0,0,BR17)</f>
        <v>#DIV/0!</v>
      </c>
      <c r="BT17" s="403"/>
      <c r="BU17" s="170" t="e">
        <f>IF(BR17=0,0,BS17*BT17)</f>
        <v>#DIV/0!</v>
      </c>
      <c r="BV17" s="345"/>
      <c r="BW17" s="345"/>
      <c r="BX17" s="345"/>
      <c r="BY17" s="345"/>
      <c r="BZ17" s="345"/>
      <c r="CA17" s="345"/>
      <c r="CB17" s="345"/>
      <c r="CC17" s="345"/>
      <c r="CD17" s="345"/>
      <c r="CE17" s="345"/>
      <c r="CF17" s="345"/>
      <c r="CG17" s="345"/>
      <c r="CH17" s="345"/>
      <c r="CI17" s="345"/>
      <c r="CJ17" s="345"/>
      <c r="CK17" s="345"/>
      <c r="CL17" s="345"/>
      <c r="CM17" s="345"/>
    </row>
    <row r="18" spans="1:91" ht="15">
      <c r="A18" s="392"/>
      <c r="B18" s="393"/>
      <c r="C18" s="393"/>
      <c r="D18" s="30" t="s">
        <v>27</v>
      </c>
      <c r="E18" s="393"/>
      <c r="F18" s="393"/>
      <c r="G18" s="393"/>
      <c r="H18" s="393"/>
      <c r="I18" s="393"/>
      <c r="J18" s="393"/>
      <c r="K18" s="393"/>
      <c r="L18" s="463"/>
      <c r="M18" s="406"/>
      <c r="N18" s="393"/>
      <c r="O18" s="393"/>
      <c r="P18" s="407"/>
      <c r="Q18" s="393"/>
      <c r="R18" s="393"/>
      <c r="S18" s="407"/>
      <c r="T18" s="464"/>
      <c r="U18" s="465"/>
      <c r="V18" s="465"/>
      <c r="W18" s="361"/>
      <c r="X18" s="408"/>
      <c r="Y18" s="409"/>
      <c r="Z18" s="393"/>
      <c r="AA18" s="393"/>
      <c r="AB18" s="393"/>
      <c r="AC18" s="410"/>
      <c r="AD18" s="410"/>
      <c r="AE18" s="393"/>
      <c r="AF18" s="361"/>
      <c r="AG18" s="169"/>
      <c r="AH18" s="409"/>
      <c r="AI18" s="393"/>
      <c r="AJ18" s="393"/>
      <c r="AK18" s="393"/>
      <c r="AL18" s="410"/>
      <c r="AM18" s="393"/>
      <c r="AN18" s="361"/>
      <c r="AO18" s="169"/>
      <c r="AP18" s="411"/>
      <c r="AQ18" s="361"/>
      <c r="AR18" s="361"/>
      <c r="AS18" s="361"/>
      <c r="AT18" s="410"/>
      <c r="AU18" s="393"/>
      <c r="AV18" s="361"/>
      <c r="AW18" s="169"/>
      <c r="AX18" s="411"/>
      <c r="AY18" s="361"/>
      <c r="AZ18" s="361"/>
      <c r="BA18" s="361"/>
      <c r="BB18" s="410"/>
      <c r="BC18" s="393"/>
      <c r="BD18" s="361"/>
      <c r="BE18" s="169"/>
      <c r="BF18" s="411"/>
      <c r="BG18" s="361"/>
      <c r="BH18" s="361"/>
      <c r="BI18" s="361"/>
      <c r="BJ18" s="410"/>
      <c r="BK18" s="393"/>
      <c r="BL18" s="361"/>
      <c r="BM18" s="169"/>
      <c r="BN18" s="412"/>
      <c r="BO18" s="403"/>
      <c r="BP18" s="403"/>
      <c r="BQ18" s="403"/>
      <c r="BR18" s="413"/>
      <c r="BS18" s="414"/>
      <c r="BT18" s="403"/>
      <c r="BU18" s="170"/>
      <c r="BV18" s="345"/>
      <c r="BW18" s="345"/>
      <c r="BX18" s="345"/>
      <c r="BY18" s="345"/>
      <c r="BZ18" s="345"/>
      <c r="CA18" s="345"/>
      <c r="CB18" s="345"/>
      <c r="CC18" s="345"/>
      <c r="CD18" s="345"/>
      <c r="CE18" s="345"/>
      <c r="CF18" s="345"/>
      <c r="CG18" s="345"/>
      <c r="CH18" s="345"/>
      <c r="CI18" s="345"/>
      <c r="CJ18" s="345"/>
      <c r="CK18" s="345"/>
      <c r="CL18" s="345"/>
      <c r="CM18" s="345"/>
    </row>
    <row r="19" spans="1:91" ht="15">
      <c r="A19" s="392"/>
      <c r="B19" s="393"/>
      <c r="C19" s="393"/>
      <c r="D19" s="415"/>
      <c r="E19" s="393"/>
      <c r="F19" s="393"/>
      <c r="G19" s="393"/>
      <c r="H19" s="361"/>
      <c r="I19" s="361">
        <f>F19*H19</f>
        <v>0</v>
      </c>
      <c r="J19" s="361">
        <f>G19*H19</f>
        <v>0</v>
      </c>
      <c r="K19" s="361">
        <f>0.5*(I19-J19)</f>
        <v>0</v>
      </c>
      <c r="L19" s="393"/>
      <c r="M19" s="361">
        <f>L19*H19</f>
        <v>0</v>
      </c>
      <c r="N19" s="361">
        <f>I19-M19</f>
        <v>0</v>
      </c>
      <c r="O19" s="361"/>
      <c r="P19" s="408">
        <f>0.95*O19</f>
        <v>0</v>
      </c>
      <c r="Q19" s="416"/>
      <c r="R19" s="361">
        <f>L19*Q19</f>
        <v>0</v>
      </c>
      <c r="S19" s="408">
        <f>P19-R19</f>
        <v>0</v>
      </c>
      <c r="T19" s="409"/>
      <c r="U19" s="466">
        <f>T19*H19</f>
        <v>0</v>
      </c>
      <c r="V19" s="466">
        <f>I19-U19</f>
        <v>0</v>
      </c>
      <c r="W19" s="416"/>
      <c r="X19" s="408">
        <f>T19*W19</f>
        <v>0</v>
      </c>
      <c r="Y19" s="411"/>
      <c r="Z19" s="361">
        <f>Q19-Y19</f>
        <v>0</v>
      </c>
      <c r="AA19" s="394" t="s">
        <v>171</v>
      </c>
      <c r="AB19" s="361">
        <f>IF(AA$69="",L19*Z19,"")</f>
        <v>0</v>
      </c>
      <c r="AC19" s="394" t="s">
        <v>171</v>
      </c>
      <c r="AD19" s="394" t="s">
        <v>171</v>
      </c>
      <c r="AE19" s="394" t="s">
        <v>171</v>
      </c>
      <c r="AF19" s="401" t="s">
        <v>171</v>
      </c>
      <c r="AG19" s="417" t="s">
        <v>171</v>
      </c>
      <c r="AH19" s="411"/>
      <c r="AI19" s="361">
        <f>W19-AH19</f>
        <v>0</v>
      </c>
      <c r="AJ19" s="394" t="s">
        <v>171</v>
      </c>
      <c r="AK19" s="361">
        <f>IF(AJ$69="",T19*AI19,"")</f>
        <v>0</v>
      </c>
      <c r="AL19" s="394" t="s">
        <v>171</v>
      </c>
      <c r="AM19" s="394" t="s">
        <v>171</v>
      </c>
      <c r="AN19" s="401" t="s">
        <v>171</v>
      </c>
      <c r="AO19" s="417" t="s">
        <v>171</v>
      </c>
      <c r="AP19" s="400" t="s">
        <v>545</v>
      </c>
      <c r="AQ19" s="418" t="s">
        <v>545</v>
      </c>
      <c r="AR19" s="401" t="s">
        <v>171</v>
      </c>
      <c r="AS19" s="401" t="s">
        <v>171</v>
      </c>
      <c r="AT19" s="394" t="s">
        <v>171</v>
      </c>
      <c r="AU19" s="394" t="s">
        <v>171</v>
      </c>
      <c r="AV19" s="401" t="s">
        <v>171</v>
      </c>
      <c r="AW19" s="417" t="s">
        <v>171</v>
      </c>
      <c r="AX19" s="400" t="s">
        <v>545</v>
      </c>
      <c r="AY19" s="418" t="s">
        <v>545</v>
      </c>
      <c r="AZ19" s="401" t="s">
        <v>171</v>
      </c>
      <c r="BA19" s="401" t="s">
        <v>171</v>
      </c>
      <c r="BB19" s="394" t="s">
        <v>171</v>
      </c>
      <c r="BC19" s="394" t="s">
        <v>171</v>
      </c>
      <c r="BD19" s="401" t="s">
        <v>171</v>
      </c>
      <c r="BE19" s="417" t="s">
        <v>171</v>
      </c>
      <c r="BF19" s="400" t="s">
        <v>545</v>
      </c>
      <c r="BG19" s="418" t="s">
        <v>545</v>
      </c>
      <c r="BH19" s="401" t="s">
        <v>171</v>
      </c>
      <c r="BI19" s="401" t="s">
        <v>171</v>
      </c>
      <c r="BJ19" s="394" t="s">
        <v>171</v>
      </c>
      <c r="BK19" s="394" t="s">
        <v>171</v>
      </c>
      <c r="BL19" s="401" t="s">
        <v>171</v>
      </c>
      <c r="BM19" s="417" t="s">
        <v>171</v>
      </c>
      <c r="BN19" s="402" t="s">
        <v>545</v>
      </c>
      <c r="BO19" s="419" t="s">
        <v>545</v>
      </c>
      <c r="BP19" s="404" t="s">
        <v>171</v>
      </c>
      <c r="BQ19" s="404" t="s">
        <v>171</v>
      </c>
      <c r="BR19" s="420" t="s">
        <v>171</v>
      </c>
      <c r="BS19" s="420" t="s">
        <v>171</v>
      </c>
      <c r="BT19" s="404" t="s">
        <v>171</v>
      </c>
      <c r="BU19" s="421" t="s">
        <v>171</v>
      </c>
      <c r="BV19" s="345"/>
      <c r="BW19" s="345"/>
      <c r="BX19" s="345"/>
      <c r="BY19" s="345"/>
      <c r="BZ19" s="345"/>
      <c r="CA19" s="345"/>
      <c r="CB19" s="345"/>
      <c r="CC19" s="345"/>
      <c r="CD19" s="345"/>
      <c r="CE19" s="345"/>
      <c r="CF19" s="345"/>
      <c r="CG19" s="345"/>
      <c r="CH19" s="345"/>
      <c r="CI19" s="345"/>
      <c r="CJ19" s="345"/>
      <c r="CK19" s="345"/>
      <c r="CL19" s="345"/>
      <c r="CM19" s="345"/>
    </row>
    <row r="20" spans="1:91" ht="15">
      <c r="A20" s="392"/>
      <c r="B20" s="393"/>
      <c r="C20" s="393"/>
      <c r="D20" s="415"/>
      <c r="E20" s="393"/>
      <c r="F20" s="393"/>
      <c r="G20" s="393"/>
      <c r="H20" s="361"/>
      <c r="I20" s="361">
        <f>F20*H20</f>
        <v>0</v>
      </c>
      <c r="J20" s="361">
        <f>G20*H20</f>
        <v>0</v>
      </c>
      <c r="K20" s="361">
        <f>0.5*(I20-J20)</f>
        <v>0</v>
      </c>
      <c r="L20" s="393"/>
      <c r="M20" s="361">
        <f>L20*H20</f>
        <v>0</v>
      </c>
      <c r="N20" s="361">
        <f>I20-M20</f>
        <v>0</v>
      </c>
      <c r="O20" s="361"/>
      <c r="P20" s="408">
        <f>0.95*O20</f>
        <v>0</v>
      </c>
      <c r="Q20" s="416"/>
      <c r="R20" s="361">
        <f>L20*Q20</f>
        <v>0</v>
      </c>
      <c r="S20" s="408">
        <f>P20-R20</f>
        <v>0</v>
      </c>
      <c r="T20" s="409"/>
      <c r="U20" s="466">
        <f t="shared" si="0" ref="U20:U35">T20*H20</f>
        <v>0</v>
      </c>
      <c r="V20" s="466">
        <f t="shared" si="1" ref="V20:V35">I20-U20</f>
        <v>0</v>
      </c>
      <c r="W20" s="416"/>
      <c r="X20" s="408">
        <f t="shared" si="2" ref="X20:X35">T20*W20</f>
        <v>0</v>
      </c>
      <c r="Y20" s="411"/>
      <c r="Z20" s="361">
        <f t="shared" si="3" ref="Z20:Z23">Q20-Y20</f>
        <v>0</v>
      </c>
      <c r="AA20" s="394" t="s">
        <v>171</v>
      </c>
      <c r="AB20" s="361">
        <f t="shared" si="4" ref="AB20">IF(AA$69="",L20*Z20,"")</f>
        <v>0</v>
      </c>
      <c r="AC20" s="394" t="s">
        <v>171</v>
      </c>
      <c r="AD20" s="394" t="s">
        <v>171</v>
      </c>
      <c r="AE20" s="394" t="s">
        <v>171</v>
      </c>
      <c r="AF20" s="401" t="s">
        <v>171</v>
      </c>
      <c r="AG20" s="417" t="s">
        <v>171</v>
      </c>
      <c r="AH20" s="411"/>
      <c r="AI20" s="361">
        <f t="shared" si="5" ref="AI20:AI35">W20-AH20</f>
        <v>0</v>
      </c>
      <c r="AJ20" s="394" t="s">
        <v>171</v>
      </c>
      <c r="AK20" s="361">
        <f t="shared" si="6" ref="AK20:AK23">IF(AJ$69="",T20*AI20,"")</f>
        <v>0</v>
      </c>
      <c r="AL20" s="394" t="s">
        <v>171</v>
      </c>
      <c r="AM20" s="394" t="s">
        <v>171</v>
      </c>
      <c r="AN20" s="401" t="s">
        <v>171</v>
      </c>
      <c r="AO20" s="417" t="s">
        <v>171</v>
      </c>
      <c r="AP20" s="400" t="s">
        <v>545</v>
      </c>
      <c r="AQ20" s="418" t="s">
        <v>545</v>
      </c>
      <c r="AR20" s="401" t="s">
        <v>171</v>
      </c>
      <c r="AS20" s="401" t="s">
        <v>171</v>
      </c>
      <c r="AT20" s="394" t="s">
        <v>171</v>
      </c>
      <c r="AU20" s="394" t="s">
        <v>171</v>
      </c>
      <c r="AV20" s="401" t="s">
        <v>171</v>
      </c>
      <c r="AW20" s="417" t="s">
        <v>171</v>
      </c>
      <c r="AX20" s="400" t="s">
        <v>545</v>
      </c>
      <c r="AY20" s="418" t="s">
        <v>545</v>
      </c>
      <c r="AZ20" s="401" t="s">
        <v>171</v>
      </c>
      <c r="BA20" s="401" t="s">
        <v>171</v>
      </c>
      <c r="BB20" s="394" t="s">
        <v>171</v>
      </c>
      <c r="BC20" s="394" t="s">
        <v>171</v>
      </c>
      <c r="BD20" s="401" t="s">
        <v>171</v>
      </c>
      <c r="BE20" s="417" t="s">
        <v>171</v>
      </c>
      <c r="BF20" s="400" t="s">
        <v>545</v>
      </c>
      <c r="BG20" s="418" t="s">
        <v>545</v>
      </c>
      <c r="BH20" s="401" t="s">
        <v>171</v>
      </c>
      <c r="BI20" s="401" t="s">
        <v>171</v>
      </c>
      <c r="BJ20" s="394" t="s">
        <v>171</v>
      </c>
      <c r="BK20" s="394" t="s">
        <v>171</v>
      </c>
      <c r="BL20" s="401" t="s">
        <v>171</v>
      </c>
      <c r="BM20" s="417" t="s">
        <v>171</v>
      </c>
      <c r="BN20" s="402" t="s">
        <v>545</v>
      </c>
      <c r="BO20" s="419" t="s">
        <v>545</v>
      </c>
      <c r="BP20" s="404" t="s">
        <v>171</v>
      </c>
      <c r="BQ20" s="404" t="s">
        <v>171</v>
      </c>
      <c r="BR20" s="420" t="s">
        <v>171</v>
      </c>
      <c r="BS20" s="420" t="s">
        <v>171</v>
      </c>
      <c r="BT20" s="404" t="s">
        <v>171</v>
      </c>
      <c r="BU20" s="421" t="s">
        <v>171</v>
      </c>
      <c r="BV20" s="345"/>
      <c r="BW20" s="345"/>
      <c r="BX20" s="345"/>
      <c r="BY20" s="345"/>
      <c r="BZ20" s="345"/>
      <c r="CA20" s="345"/>
      <c r="CB20" s="345"/>
      <c r="CC20" s="345"/>
      <c r="CD20" s="345"/>
      <c r="CE20" s="345"/>
      <c r="CF20" s="345"/>
      <c r="CG20" s="345"/>
      <c r="CH20" s="345"/>
      <c r="CI20" s="345"/>
      <c r="CJ20" s="345"/>
      <c r="CK20" s="345"/>
      <c r="CL20" s="345"/>
      <c r="CM20" s="345"/>
    </row>
    <row r="21" spans="1:91" ht="15">
      <c r="A21" s="392"/>
      <c r="B21" s="393"/>
      <c r="C21" s="393"/>
      <c r="D21" s="415"/>
      <c r="E21" s="393"/>
      <c r="F21" s="393"/>
      <c r="G21" s="393"/>
      <c r="H21" s="361"/>
      <c r="I21" s="361">
        <f>F21*H21</f>
        <v>0</v>
      </c>
      <c r="J21" s="361">
        <f>G21*H21</f>
        <v>0</v>
      </c>
      <c r="K21" s="361">
        <f>0.5*(I21-J21)</f>
        <v>0</v>
      </c>
      <c r="L21" s="393"/>
      <c r="M21" s="361">
        <f>L21*H21</f>
        <v>0</v>
      </c>
      <c r="N21" s="361">
        <f>I21-M21</f>
        <v>0</v>
      </c>
      <c r="O21" s="361"/>
      <c r="P21" s="408">
        <f>0.95*O21</f>
        <v>0</v>
      </c>
      <c r="Q21" s="416"/>
      <c r="R21" s="361">
        <f>L21*Q21</f>
        <v>0</v>
      </c>
      <c r="S21" s="408">
        <f>P21-R21</f>
        <v>0</v>
      </c>
      <c r="T21" s="409"/>
      <c r="U21" s="466">
        <f>T21*H21</f>
        <v>0</v>
      </c>
      <c r="V21" s="466">
        <f>I21-U21</f>
        <v>0</v>
      </c>
      <c r="W21" s="416"/>
      <c r="X21" s="408">
        <f>T21*W21</f>
        <v>0</v>
      </c>
      <c r="Y21" s="411"/>
      <c r="Z21" s="361">
        <f>Q21-Y21</f>
        <v>0</v>
      </c>
      <c r="AA21" s="394" t="s">
        <v>171</v>
      </c>
      <c r="AB21" s="361">
        <f>IF(AA$69="",L21*Z21,"")</f>
        <v>0</v>
      </c>
      <c r="AC21" s="394" t="s">
        <v>171</v>
      </c>
      <c r="AD21" s="394" t="s">
        <v>171</v>
      </c>
      <c r="AE21" s="394" t="s">
        <v>171</v>
      </c>
      <c r="AF21" s="401" t="s">
        <v>171</v>
      </c>
      <c r="AG21" s="417" t="s">
        <v>171</v>
      </c>
      <c r="AH21" s="411"/>
      <c r="AI21" s="361">
        <f>W21-AH21</f>
        <v>0</v>
      </c>
      <c r="AJ21" s="394" t="s">
        <v>171</v>
      </c>
      <c r="AK21" s="361">
        <f>IF(AJ$69="",T21*AI21,"")</f>
        <v>0</v>
      </c>
      <c r="AL21" s="394" t="s">
        <v>171</v>
      </c>
      <c r="AM21" s="394" t="s">
        <v>171</v>
      </c>
      <c r="AN21" s="401" t="s">
        <v>171</v>
      </c>
      <c r="AO21" s="417" t="s">
        <v>171</v>
      </c>
      <c r="AP21" s="400" t="s">
        <v>545</v>
      </c>
      <c r="AQ21" s="418" t="s">
        <v>545</v>
      </c>
      <c r="AR21" s="401" t="s">
        <v>171</v>
      </c>
      <c r="AS21" s="401" t="s">
        <v>171</v>
      </c>
      <c r="AT21" s="394" t="s">
        <v>171</v>
      </c>
      <c r="AU21" s="394" t="s">
        <v>171</v>
      </c>
      <c r="AV21" s="401" t="s">
        <v>171</v>
      </c>
      <c r="AW21" s="417" t="s">
        <v>171</v>
      </c>
      <c r="AX21" s="400" t="s">
        <v>545</v>
      </c>
      <c r="AY21" s="418" t="s">
        <v>545</v>
      </c>
      <c r="AZ21" s="401" t="s">
        <v>171</v>
      </c>
      <c r="BA21" s="401" t="s">
        <v>171</v>
      </c>
      <c r="BB21" s="394" t="s">
        <v>171</v>
      </c>
      <c r="BC21" s="394" t="s">
        <v>171</v>
      </c>
      <c r="BD21" s="401" t="s">
        <v>171</v>
      </c>
      <c r="BE21" s="417" t="s">
        <v>171</v>
      </c>
      <c r="BF21" s="400" t="s">
        <v>545</v>
      </c>
      <c r="BG21" s="418" t="s">
        <v>545</v>
      </c>
      <c r="BH21" s="401" t="s">
        <v>171</v>
      </c>
      <c r="BI21" s="401" t="s">
        <v>171</v>
      </c>
      <c r="BJ21" s="394" t="s">
        <v>171</v>
      </c>
      <c r="BK21" s="394" t="s">
        <v>171</v>
      </c>
      <c r="BL21" s="401" t="s">
        <v>171</v>
      </c>
      <c r="BM21" s="417" t="s">
        <v>171</v>
      </c>
      <c r="BN21" s="402" t="s">
        <v>545</v>
      </c>
      <c r="BO21" s="419" t="s">
        <v>545</v>
      </c>
      <c r="BP21" s="404" t="s">
        <v>171</v>
      </c>
      <c r="BQ21" s="404" t="s">
        <v>171</v>
      </c>
      <c r="BR21" s="420" t="s">
        <v>171</v>
      </c>
      <c r="BS21" s="420" t="s">
        <v>171</v>
      </c>
      <c r="BT21" s="404" t="s">
        <v>171</v>
      </c>
      <c r="BU21" s="421" t="s">
        <v>171</v>
      </c>
      <c r="BV21" s="345"/>
      <c r="BW21" s="345"/>
      <c r="BX21" s="345"/>
      <c r="BY21" s="345"/>
      <c r="BZ21" s="345"/>
      <c r="CA21" s="345"/>
      <c r="CB21" s="345"/>
      <c r="CC21" s="345"/>
      <c r="CD21" s="345"/>
      <c r="CE21" s="345"/>
      <c r="CF21" s="345"/>
      <c r="CG21" s="345"/>
      <c r="CH21" s="345"/>
      <c r="CI21" s="345"/>
      <c r="CJ21" s="345"/>
      <c r="CK21" s="345"/>
      <c r="CL21" s="345"/>
      <c r="CM21" s="345"/>
    </row>
    <row r="22" spans="1:91" ht="15">
      <c r="A22" s="392"/>
      <c r="B22" s="393"/>
      <c r="C22" s="393"/>
      <c r="D22" s="415"/>
      <c r="E22" s="393"/>
      <c r="F22" s="393"/>
      <c r="G22" s="393"/>
      <c r="H22" s="467"/>
      <c r="I22" s="361">
        <f>F22*H22</f>
        <v>0</v>
      </c>
      <c r="J22" s="361">
        <f>G22*H22</f>
        <v>0</v>
      </c>
      <c r="K22" s="361">
        <f>0.5*(I22-J22)</f>
        <v>0</v>
      </c>
      <c r="L22" s="393"/>
      <c r="M22" s="361">
        <f>L22*H22</f>
        <v>0</v>
      </c>
      <c r="N22" s="361">
        <f>I22-M22</f>
        <v>0</v>
      </c>
      <c r="O22" s="361"/>
      <c r="P22" s="408">
        <f>0.95*O22</f>
        <v>0</v>
      </c>
      <c r="Q22" s="416"/>
      <c r="R22" s="361">
        <f>L22*Q22</f>
        <v>0</v>
      </c>
      <c r="S22" s="408">
        <f>P22-R22</f>
        <v>0</v>
      </c>
      <c r="T22" s="409"/>
      <c r="U22" s="466">
        <f>T22*H22</f>
        <v>0</v>
      </c>
      <c r="V22" s="466">
        <f>I22-U22</f>
        <v>0</v>
      </c>
      <c r="W22" s="416"/>
      <c r="X22" s="408">
        <f>T22*W22</f>
        <v>0</v>
      </c>
      <c r="Y22" s="411"/>
      <c r="Z22" s="361">
        <f>Q22-Y22</f>
        <v>0</v>
      </c>
      <c r="AA22" s="394" t="s">
        <v>171</v>
      </c>
      <c r="AB22" s="361">
        <f>IF(AA$69="",L22*Z22,"")</f>
        <v>0</v>
      </c>
      <c r="AC22" s="394" t="s">
        <v>171</v>
      </c>
      <c r="AD22" s="394" t="s">
        <v>171</v>
      </c>
      <c r="AE22" s="394" t="s">
        <v>171</v>
      </c>
      <c r="AF22" s="401" t="s">
        <v>171</v>
      </c>
      <c r="AG22" s="417" t="s">
        <v>171</v>
      </c>
      <c r="AH22" s="411"/>
      <c r="AI22" s="361">
        <f>W22-AH22</f>
        <v>0</v>
      </c>
      <c r="AJ22" s="394" t="s">
        <v>171</v>
      </c>
      <c r="AK22" s="361">
        <f>IF(AJ$69="",T22*AI22,"")</f>
        <v>0</v>
      </c>
      <c r="AL22" s="394" t="s">
        <v>171</v>
      </c>
      <c r="AM22" s="394" t="s">
        <v>171</v>
      </c>
      <c r="AN22" s="401" t="s">
        <v>171</v>
      </c>
      <c r="AO22" s="417" t="s">
        <v>171</v>
      </c>
      <c r="AP22" s="400" t="s">
        <v>545</v>
      </c>
      <c r="AQ22" s="418" t="s">
        <v>545</v>
      </c>
      <c r="AR22" s="401" t="s">
        <v>171</v>
      </c>
      <c r="AS22" s="401" t="s">
        <v>171</v>
      </c>
      <c r="AT22" s="394" t="s">
        <v>171</v>
      </c>
      <c r="AU22" s="394" t="s">
        <v>171</v>
      </c>
      <c r="AV22" s="401" t="s">
        <v>171</v>
      </c>
      <c r="AW22" s="417" t="s">
        <v>171</v>
      </c>
      <c r="AX22" s="400" t="s">
        <v>545</v>
      </c>
      <c r="AY22" s="418" t="s">
        <v>545</v>
      </c>
      <c r="AZ22" s="401" t="s">
        <v>171</v>
      </c>
      <c r="BA22" s="401" t="s">
        <v>171</v>
      </c>
      <c r="BB22" s="394" t="s">
        <v>171</v>
      </c>
      <c r="BC22" s="394" t="s">
        <v>171</v>
      </c>
      <c r="BD22" s="401" t="s">
        <v>171</v>
      </c>
      <c r="BE22" s="417" t="s">
        <v>171</v>
      </c>
      <c r="BF22" s="400" t="s">
        <v>545</v>
      </c>
      <c r="BG22" s="418" t="s">
        <v>545</v>
      </c>
      <c r="BH22" s="401" t="s">
        <v>171</v>
      </c>
      <c r="BI22" s="401" t="s">
        <v>171</v>
      </c>
      <c r="BJ22" s="394" t="s">
        <v>171</v>
      </c>
      <c r="BK22" s="394" t="s">
        <v>171</v>
      </c>
      <c r="BL22" s="401" t="s">
        <v>171</v>
      </c>
      <c r="BM22" s="417" t="s">
        <v>171</v>
      </c>
      <c r="BN22" s="402" t="s">
        <v>545</v>
      </c>
      <c r="BO22" s="419" t="s">
        <v>545</v>
      </c>
      <c r="BP22" s="404" t="s">
        <v>171</v>
      </c>
      <c r="BQ22" s="404" t="s">
        <v>171</v>
      </c>
      <c r="BR22" s="420" t="s">
        <v>171</v>
      </c>
      <c r="BS22" s="420" t="s">
        <v>171</v>
      </c>
      <c r="BT22" s="404" t="s">
        <v>171</v>
      </c>
      <c r="BU22" s="421" t="s">
        <v>171</v>
      </c>
      <c r="BV22" s="345"/>
      <c r="BW22" s="345"/>
      <c r="BX22" s="345"/>
      <c r="BY22" s="345"/>
      <c r="BZ22" s="345"/>
      <c r="CA22" s="345"/>
      <c r="CB22" s="345"/>
      <c r="CC22" s="345"/>
      <c r="CD22" s="345"/>
      <c r="CE22" s="345"/>
      <c r="CF22" s="345"/>
      <c r="CG22" s="345"/>
      <c r="CH22" s="345"/>
      <c r="CI22" s="345"/>
      <c r="CJ22" s="345"/>
      <c r="CK22" s="345"/>
      <c r="CL22" s="345"/>
      <c r="CM22" s="345"/>
    </row>
    <row r="23" spans="1:91" ht="15">
      <c r="A23" s="392"/>
      <c r="B23" s="393"/>
      <c r="C23" s="393"/>
      <c r="D23" s="415"/>
      <c r="E23" s="393"/>
      <c r="F23" s="393"/>
      <c r="G23" s="393"/>
      <c r="H23" s="465"/>
      <c r="I23" s="361">
        <f>F23*H23</f>
        <v>0</v>
      </c>
      <c r="J23" s="361">
        <f>G23*H23</f>
        <v>0</v>
      </c>
      <c r="K23" s="361">
        <f>0.5*(I23-J23)</f>
        <v>0</v>
      </c>
      <c r="L23" s="463"/>
      <c r="M23" s="361">
        <f>L23*H23</f>
        <v>0</v>
      </c>
      <c r="N23" s="361">
        <f>I23-M23</f>
        <v>0</v>
      </c>
      <c r="O23" s="361"/>
      <c r="P23" s="408">
        <f>0.95*O23</f>
        <v>0</v>
      </c>
      <c r="Q23" s="416"/>
      <c r="R23" s="361">
        <f>L23*Q23</f>
        <v>0</v>
      </c>
      <c r="S23" s="408">
        <f>P23-R23</f>
        <v>0</v>
      </c>
      <c r="T23" s="464"/>
      <c r="U23" s="466">
        <f>T23*H23</f>
        <v>0</v>
      </c>
      <c r="V23" s="466">
        <f>I23-U23</f>
        <v>0</v>
      </c>
      <c r="W23" s="416"/>
      <c r="X23" s="408">
        <f>T23*W23</f>
        <v>0</v>
      </c>
      <c r="Y23" s="411"/>
      <c r="Z23" s="361">
        <f>Q23-Y23</f>
        <v>0</v>
      </c>
      <c r="AA23" s="394" t="s">
        <v>171</v>
      </c>
      <c r="AB23" s="361">
        <f>IF(AA$69="",L23*Z23,"")</f>
        <v>0</v>
      </c>
      <c r="AC23" s="394" t="s">
        <v>171</v>
      </c>
      <c r="AD23" s="394" t="s">
        <v>171</v>
      </c>
      <c r="AE23" s="394" t="s">
        <v>171</v>
      </c>
      <c r="AF23" s="401" t="s">
        <v>171</v>
      </c>
      <c r="AG23" s="417" t="s">
        <v>171</v>
      </c>
      <c r="AH23" s="411"/>
      <c r="AI23" s="361">
        <f>W23-AH23</f>
        <v>0</v>
      </c>
      <c r="AJ23" s="394" t="s">
        <v>171</v>
      </c>
      <c r="AK23" s="361">
        <f>IF(AJ$69="",T23*AI23,"")</f>
        <v>0</v>
      </c>
      <c r="AL23" s="394" t="s">
        <v>171</v>
      </c>
      <c r="AM23" s="394" t="s">
        <v>171</v>
      </c>
      <c r="AN23" s="401" t="s">
        <v>171</v>
      </c>
      <c r="AO23" s="417" t="s">
        <v>171</v>
      </c>
      <c r="AP23" s="400" t="s">
        <v>545</v>
      </c>
      <c r="AQ23" s="418" t="s">
        <v>545</v>
      </c>
      <c r="AR23" s="401" t="s">
        <v>171</v>
      </c>
      <c r="AS23" s="401" t="s">
        <v>171</v>
      </c>
      <c r="AT23" s="394" t="s">
        <v>171</v>
      </c>
      <c r="AU23" s="394" t="s">
        <v>171</v>
      </c>
      <c r="AV23" s="401" t="s">
        <v>171</v>
      </c>
      <c r="AW23" s="417" t="s">
        <v>171</v>
      </c>
      <c r="AX23" s="400" t="s">
        <v>545</v>
      </c>
      <c r="AY23" s="418" t="s">
        <v>545</v>
      </c>
      <c r="AZ23" s="401" t="s">
        <v>171</v>
      </c>
      <c r="BA23" s="401" t="s">
        <v>171</v>
      </c>
      <c r="BB23" s="394" t="s">
        <v>171</v>
      </c>
      <c r="BC23" s="394" t="s">
        <v>171</v>
      </c>
      <c r="BD23" s="401" t="s">
        <v>171</v>
      </c>
      <c r="BE23" s="417" t="s">
        <v>171</v>
      </c>
      <c r="BF23" s="400" t="s">
        <v>545</v>
      </c>
      <c r="BG23" s="418" t="s">
        <v>545</v>
      </c>
      <c r="BH23" s="401" t="s">
        <v>171</v>
      </c>
      <c r="BI23" s="401" t="s">
        <v>171</v>
      </c>
      <c r="BJ23" s="394" t="s">
        <v>171</v>
      </c>
      <c r="BK23" s="394" t="s">
        <v>171</v>
      </c>
      <c r="BL23" s="401" t="s">
        <v>171</v>
      </c>
      <c r="BM23" s="417" t="s">
        <v>171</v>
      </c>
      <c r="BN23" s="402" t="s">
        <v>545</v>
      </c>
      <c r="BO23" s="419" t="s">
        <v>545</v>
      </c>
      <c r="BP23" s="404" t="s">
        <v>171</v>
      </c>
      <c r="BQ23" s="404" t="s">
        <v>171</v>
      </c>
      <c r="BR23" s="420" t="s">
        <v>171</v>
      </c>
      <c r="BS23" s="420" t="s">
        <v>171</v>
      </c>
      <c r="BT23" s="404" t="s">
        <v>171</v>
      </c>
      <c r="BU23" s="421" t="s">
        <v>171</v>
      </c>
      <c r="BV23" s="345"/>
      <c r="BW23" s="345"/>
      <c r="BX23" s="345"/>
      <c r="BY23" s="345"/>
      <c r="BZ23" s="345"/>
      <c r="CA23" s="345"/>
      <c r="CB23" s="345"/>
      <c r="CC23" s="345"/>
      <c r="CD23" s="345"/>
      <c r="CE23" s="345"/>
      <c r="CF23" s="345"/>
      <c r="CG23" s="345"/>
      <c r="CH23" s="345"/>
      <c r="CI23" s="345"/>
      <c r="CJ23" s="345"/>
      <c r="CK23" s="345"/>
      <c r="CL23" s="345"/>
      <c r="CM23" s="345"/>
    </row>
    <row r="24" spans="1:91" ht="15">
      <c r="A24" s="392"/>
      <c r="B24" s="393"/>
      <c r="C24" s="393"/>
      <c r="D24" s="30" t="s">
        <v>28</v>
      </c>
      <c r="E24" s="393"/>
      <c r="F24" s="393"/>
      <c r="G24" s="393"/>
      <c r="H24" s="465"/>
      <c r="I24" s="465"/>
      <c r="J24" s="465"/>
      <c r="K24" s="465"/>
      <c r="L24" s="468"/>
      <c r="M24" s="465"/>
      <c r="N24" s="465"/>
      <c r="O24" s="361"/>
      <c r="P24" s="408"/>
      <c r="Q24" s="469"/>
      <c r="R24" s="465"/>
      <c r="S24" s="470"/>
      <c r="T24" s="471"/>
      <c r="U24" s="465"/>
      <c r="V24" s="465"/>
      <c r="W24" s="469"/>
      <c r="X24" s="472"/>
      <c r="Y24" s="411"/>
      <c r="Z24" s="361"/>
      <c r="AA24" s="393"/>
      <c r="AB24" s="361"/>
      <c r="AC24" s="422"/>
      <c r="AD24" s="393"/>
      <c r="AE24" s="393"/>
      <c r="AF24" s="361"/>
      <c r="AG24" s="169"/>
      <c r="AH24" s="411"/>
      <c r="AI24" s="361"/>
      <c r="AJ24" s="393"/>
      <c r="AK24" s="361"/>
      <c r="AL24" s="393"/>
      <c r="AM24" s="393"/>
      <c r="AN24" s="361"/>
      <c r="AO24" s="169"/>
      <c r="AP24" s="411"/>
      <c r="AQ24" s="361"/>
      <c r="AR24" s="361"/>
      <c r="AS24" s="361"/>
      <c r="AT24" s="393"/>
      <c r="AU24" s="393"/>
      <c r="AV24" s="361"/>
      <c r="AW24" s="169"/>
      <c r="AX24" s="411"/>
      <c r="AY24" s="361"/>
      <c r="AZ24" s="361"/>
      <c r="BA24" s="361"/>
      <c r="BB24" s="393"/>
      <c r="BC24" s="393"/>
      <c r="BD24" s="361"/>
      <c r="BE24" s="169"/>
      <c r="BF24" s="411"/>
      <c r="BG24" s="361"/>
      <c r="BH24" s="361"/>
      <c r="BI24" s="361"/>
      <c r="BJ24" s="393"/>
      <c r="BK24" s="393"/>
      <c r="BL24" s="361"/>
      <c r="BM24" s="169"/>
      <c r="BN24" s="412"/>
      <c r="BO24" s="403"/>
      <c r="BP24" s="403"/>
      <c r="BQ24" s="403"/>
      <c r="BR24" s="414"/>
      <c r="BS24" s="414"/>
      <c r="BT24" s="403"/>
      <c r="BU24" s="170"/>
      <c r="BV24" s="345"/>
      <c r="BW24" s="345"/>
      <c r="BX24" s="345"/>
      <c r="BY24" s="345"/>
      <c r="BZ24" s="345"/>
      <c r="CA24" s="345"/>
      <c r="CB24" s="345"/>
      <c r="CC24" s="345"/>
      <c r="CD24" s="345"/>
      <c r="CE24" s="345"/>
      <c r="CF24" s="345"/>
      <c r="CG24" s="345"/>
      <c r="CH24" s="345"/>
      <c r="CI24" s="345"/>
      <c r="CJ24" s="345"/>
      <c r="CK24" s="345"/>
      <c r="CL24" s="345"/>
      <c r="CM24" s="345"/>
    </row>
    <row r="25" spans="1:91" ht="14.45" customHeight="1">
      <c r="A25" s="392"/>
      <c r="B25" s="393"/>
      <c r="C25" s="393"/>
      <c r="D25" s="393"/>
      <c r="E25" s="393"/>
      <c r="F25" s="393"/>
      <c r="G25" s="393"/>
      <c r="H25" s="361"/>
      <c r="I25" s="361">
        <f>F25*H25</f>
        <v>0</v>
      </c>
      <c r="J25" s="361">
        <f>G25*H25</f>
        <v>0</v>
      </c>
      <c r="K25" s="361">
        <f>0.5*(I25-J25)</f>
        <v>0</v>
      </c>
      <c r="L25" s="393"/>
      <c r="M25" s="361">
        <f>L25*H25</f>
        <v>0</v>
      </c>
      <c r="N25" s="361">
        <f>I25-M25</f>
        <v>0</v>
      </c>
      <c r="O25" s="361"/>
      <c r="P25" s="408">
        <f>0.95*O25</f>
        <v>0</v>
      </c>
      <c r="Q25" s="469"/>
      <c r="R25" s="361">
        <f>L25*Q25</f>
        <v>0</v>
      </c>
      <c r="S25" s="408">
        <f>P25-R25</f>
        <v>0</v>
      </c>
      <c r="T25" s="409"/>
      <c r="U25" s="466">
        <f>T25*H25</f>
        <v>0</v>
      </c>
      <c r="V25" s="466">
        <f>I25-U25</f>
        <v>0</v>
      </c>
      <c r="W25" s="469"/>
      <c r="X25" s="408">
        <f>T25*W25</f>
        <v>0</v>
      </c>
      <c r="Y25" s="411"/>
      <c r="Z25" s="361">
        <f>Q25-Y25</f>
        <v>0</v>
      </c>
      <c r="AA25" s="394" t="s">
        <v>171</v>
      </c>
      <c r="AB25" s="361">
        <f>IF(AA$69="",L25*Z25,"")</f>
        <v>0</v>
      </c>
      <c r="AC25" s="422"/>
      <c r="AD25" s="393"/>
      <c r="AE25" s="393" t="e">
        <f>IF($AE$17&gt;0,0,IF(AC25&gt;0,MIN(AC25,AD25),MIN(T25,AD25)))</f>
        <v>#DIV/0!</v>
      </c>
      <c r="AF25" s="361"/>
      <c r="AG25" s="169" t="e">
        <f>AE25*AF25</f>
        <v>#DIV/0!</v>
      </c>
      <c r="AH25" s="411"/>
      <c r="AI25" s="361">
        <f>W25-AH25</f>
        <v>0</v>
      </c>
      <c r="AJ25" s="394" t="s">
        <v>171</v>
      </c>
      <c r="AK25" s="361">
        <f>IF(AJ$69="",T25*AI25,"")</f>
        <v>0</v>
      </c>
      <c r="AL25" s="393"/>
      <c r="AM25" s="393" t="e">
        <f>IF($AM$17&gt;0,0,MIN(AE25,AL25))</f>
        <v>#DIV/0!</v>
      </c>
      <c r="AN25" s="361"/>
      <c r="AO25" s="169" t="e">
        <f>AM25*AN25</f>
        <v>#DIV/0!</v>
      </c>
      <c r="AP25" s="411"/>
      <c r="AQ25" s="361">
        <f t="shared" si="7" ref="AQ25:AQ35">IF(AR$69="",AF25-AP25,"")</f>
        <v>0</v>
      </c>
      <c r="AR25" s="401" t="s">
        <v>171</v>
      </c>
      <c r="AS25" s="361" t="e">
        <f t="shared" si="8" ref="AS25:AS35">IF(AR$69="",AE25*AQ25,"")</f>
        <v>#DIV/0!</v>
      </c>
      <c r="AT25" s="393"/>
      <c r="AU25" s="393" t="e">
        <f>IF($AM$17&gt;0,0,MIN(AM25,AT25))</f>
        <v>#DIV/0!</v>
      </c>
      <c r="AV25" s="361"/>
      <c r="AW25" s="169" t="e">
        <f>AU25*AV25</f>
        <v>#DIV/0!</v>
      </c>
      <c r="AX25" s="411"/>
      <c r="AY25" s="361">
        <f t="shared" si="9" ref="AY25:AY29">IF(AZ$69="",AN25-AX25,"")</f>
        <v>0</v>
      </c>
      <c r="AZ25" s="401" t="s">
        <v>171</v>
      </c>
      <c r="BA25" s="361" t="e">
        <f t="shared" si="10" ref="BA25:BA29">IF(AZ$69="",AM25*AY25,"")</f>
        <v>#DIV/0!</v>
      </c>
      <c r="BB25" s="393"/>
      <c r="BC25" s="393" t="e">
        <f>IF($BB$17&gt;0,0,MIN(AU25,BB25))</f>
        <v>#DIV/0!</v>
      </c>
      <c r="BD25" s="361"/>
      <c r="BE25" s="169" t="e">
        <f>BC25*BD25</f>
        <v>#DIV/0!</v>
      </c>
      <c r="BF25" s="411"/>
      <c r="BG25" s="361">
        <f t="shared" si="11" ref="BG25:BG29">IF(BH$69="",AV25-BF25,"")</f>
        <v>0</v>
      </c>
      <c r="BH25" s="401" t="s">
        <v>171</v>
      </c>
      <c r="BI25" s="361" t="e">
        <f t="shared" si="12" ref="BI25:BI29">IF(BH$69="",AU25*BG25,"")</f>
        <v>#DIV/0!</v>
      </c>
      <c r="BJ25" s="393"/>
      <c r="BK25" s="393" t="e">
        <f>IF($BJ$17&gt;0,0,MIN(BC25,BJ25))</f>
        <v>#DIV/0!</v>
      </c>
      <c r="BL25" s="361"/>
      <c r="BM25" s="169" t="e">
        <f>BK25*BL25</f>
        <v>#DIV/0!</v>
      </c>
      <c r="BN25" s="412"/>
      <c r="BO25" s="403">
        <f t="shared" si="13" ref="BO25:BO29">IF(BP$69="",BD25-BN25,"")</f>
        <v>0</v>
      </c>
      <c r="BP25" s="404" t="s">
        <v>171</v>
      </c>
      <c r="BQ25" s="403" t="e">
        <f t="shared" si="14" ref="BQ25:BQ29">IF(BP$69="",BC25*BO25,"")</f>
        <v>#DIV/0!</v>
      </c>
      <c r="BR25" s="414"/>
      <c r="BS25" s="414" t="e">
        <f>IF($BJ$17&gt;0,0,MIN(BK25,BR25))</f>
        <v>#DIV/0!</v>
      </c>
      <c r="BT25" s="403"/>
      <c r="BU25" s="170" t="e">
        <f>BS25*BT25</f>
        <v>#DIV/0!</v>
      </c>
      <c r="BV25" s="345"/>
      <c r="BW25" s="345"/>
      <c r="BX25" s="345"/>
      <c r="BY25" s="345"/>
      <c r="BZ25" s="345"/>
      <c r="CA25" s="345"/>
      <c r="CB25" s="345"/>
      <c r="CC25" s="345"/>
      <c r="CD25" s="345"/>
      <c r="CE25" s="345"/>
      <c r="CF25" s="345"/>
      <c r="CG25" s="345"/>
      <c r="CH25" s="345"/>
      <c r="CI25" s="345"/>
      <c r="CJ25" s="345"/>
      <c r="CK25" s="345"/>
      <c r="CL25" s="345"/>
      <c r="CM25" s="345"/>
    </row>
    <row r="26" spans="1:91" ht="15">
      <c r="A26" s="392"/>
      <c r="B26" s="393"/>
      <c r="C26" s="393"/>
      <c r="D26" s="393"/>
      <c r="E26" s="393"/>
      <c r="F26" s="393"/>
      <c r="G26" s="393"/>
      <c r="H26" s="361"/>
      <c r="I26" s="361">
        <f>F26*H26</f>
        <v>0</v>
      </c>
      <c r="J26" s="361">
        <f>G26*H26</f>
        <v>0</v>
      </c>
      <c r="K26" s="361">
        <f>0.5*(I26-J26)</f>
        <v>0</v>
      </c>
      <c r="L26" s="393"/>
      <c r="M26" s="361">
        <f>L26*H26</f>
        <v>0</v>
      </c>
      <c r="N26" s="361">
        <f>I26-M26</f>
        <v>0</v>
      </c>
      <c r="O26" s="361"/>
      <c r="P26" s="408">
        <f>0.95*O26</f>
        <v>0</v>
      </c>
      <c r="Q26" s="469"/>
      <c r="R26" s="361">
        <f>L26*Q26</f>
        <v>0</v>
      </c>
      <c r="S26" s="408">
        <f>P26-R26</f>
        <v>0</v>
      </c>
      <c r="T26" s="409"/>
      <c r="U26" s="466">
        <f>T26*H26</f>
        <v>0</v>
      </c>
      <c r="V26" s="466">
        <f>I26-U26</f>
        <v>0</v>
      </c>
      <c r="W26" s="469"/>
      <c r="X26" s="408">
        <f>T26*W26</f>
        <v>0</v>
      </c>
      <c r="Y26" s="411"/>
      <c r="Z26" s="361">
        <f t="shared" si="15" ref="Z26:Z29">Q26-Y26</f>
        <v>0</v>
      </c>
      <c r="AA26" s="394" t="s">
        <v>171</v>
      </c>
      <c r="AB26" s="361">
        <f t="shared" si="16" ref="AB26:AB29">IF(AA$69="",L26*Z26,"")</f>
        <v>0</v>
      </c>
      <c r="AC26" s="422"/>
      <c r="AD26" s="393"/>
      <c r="AE26" s="393" t="e">
        <f t="shared" si="17" ref="AE26:AE31">IF($AE$17&gt;0,0,IF(AC26&gt;0,MIN(AC26,AD26),MIN(T26,AD26)))</f>
        <v>#DIV/0!</v>
      </c>
      <c r="AF26" s="361"/>
      <c r="AG26" s="169" t="e">
        <f t="shared" si="18" ref="AG26:AG29">AE26*AF26</f>
        <v>#DIV/0!</v>
      </c>
      <c r="AH26" s="411"/>
      <c r="AI26" s="361">
        <f>W26-AH26</f>
        <v>0</v>
      </c>
      <c r="AJ26" s="394" t="s">
        <v>171</v>
      </c>
      <c r="AK26" s="361">
        <f t="shared" si="19" ref="AK26:AK29">IF(AJ$69="",T26*AI26,"")</f>
        <v>0</v>
      </c>
      <c r="AL26" s="393"/>
      <c r="AM26" s="393" t="e">
        <f t="shared" si="20" ref="AM26:AM29">IF($AM$17&gt;0,0,MIN(AE26,AL26))</f>
        <v>#DIV/0!</v>
      </c>
      <c r="AN26" s="361"/>
      <c r="AO26" s="169" t="e">
        <f t="shared" si="21" ref="AO26:AO29">AM26*AN26</f>
        <v>#DIV/0!</v>
      </c>
      <c r="AP26" s="411"/>
      <c r="AQ26" s="361">
        <f>IF(AR$69="",AF26-AP26,"")</f>
        <v>0</v>
      </c>
      <c r="AR26" s="401" t="s">
        <v>171</v>
      </c>
      <c r="AS26" s="361" t="e">
        <f>IF(AR$69="",AE26*AQ26,"")</f>
        <v>#DIV/0!</v>
      </c>
      <c r="AT26" s="393"/>
      <c r="AU26" s="393" t="e">
        <f t="shared" si="22" ref="AU26:AU29">IF($AM$17&gt;0,0,MIN(AM26,AT26))</f>
        <v>#DIV/0!</v>
      </c>
      <c r="AV26" s="361"/>
      <c r="AW26" s="169" t="e">
        <f t="shared" si="23" ref="AW26:AW29">AU26*AV26</f>
        <v>#DIV/0!</v>
      </c>
      <c r="AX26" s="411"/>
      <c r="AY26" s="361">
        <f>IF(AZ$69="",AN26-AX26,"")</f>
        <v>0</v>
      </c>
      <c r="AZ26" s="401" t="s">
        <v>171</v>
      </c>
      <c r="BA26" s="361" t="e">
        <f>IF(AZ$69="",AM26*AY26,"")</f>
        <v>#DIV/0!</v>
      </c>
      <c r="BB26" s="393"/>
      <c r="BC26" s="393" t="e">
        <f t="shared" si="24" ref="BC26:BC29">IF($BB$17&gt;0,0,MIN(AU26,BB26))</f>
        <v>#DIV/0!</v>
      </c>
      <c r="BD26" s="361"/>
      <c r="BE26" s="169" t="e">
        <f t="shared" si="25" ref="BE26:BE29">BC26*BD26</f>
        <v>#DIV/0!</v>
      </c>
      <c r="BF26" s="411"/>
      <c r="BG26" s="361">
        <f>IF(BH$69="",AV26-BF26,"")</f>
        <v>0</v>
      </c>
      <c r="BH26" s="401" t="s">
        <v>171</v>
      </c>
      <c r="BI26" s="361" t="e">
        <f>IF(BH$69="",AU26*BG26,"")</f>
        <v>#DIV/0!</v>
      </c>
      <c r="BJ26" s="393"/>
      <c r="BK26" s="393" t="e">
        <f t="shared" si="26" ref="BK26:BK35">IF($BJ$17&gt;0,0,MIN(BC26,BJ26))</f>
        <v>#DIV/0!</v>
      </c>
      <c r="BL26" s="361"/>
      <c r="BM26" s="169" t="e">
        <f t="shared" si="27" ref="BM26:BM29">BK26*BL26</f>
        <v>#DIV/0!</v>
      </c>
      <c r="BN26" s="412"/>
      <c r="BO26" s="403">
        <f>IF(BP$69="",BD26-BN26,"")</f>
        <v>0</v>
      </c>
      <c r="BP26" s="404" t="s">
        <v>171</v>
      </c>
      <c r="BQ26" s="403" t="e">
        <f>IF(BP$69="",BC26*BO26,"")</f>
        <v>#DIV/0!</v>
      </c>
      <c r="BR26" s="414"/>
      <c r="BS26" s="414" t="e">
        <f t="shared" si="28" ref="BS26:BS29">IF($BJ$17&gt;0,0,MIN(BK26,BR26))</f>
        <v>#DIV/0!</v>
      </c>
      <c r="BT26" s="403"/>
      <c r="BU26" s="170" t="e">
        <f t="shared" si="29" ref="BU26:BU29">BS26*BT26</f>
        <v>#DIV/0!</v>
      </c>
      <c r="BV26" s="345"/>
      <c r="BW26" s="345"/>
      <c r="BX26" s="345"/>
      <c r="BY26" s="345"/>
      <c r="BZ26" s="345"/>
      <c r="CA26" s="345"/>
      <c r="CB26" s="345"/>
      <c r="CC26" s="345"/>
      <c r="CD26" s="345"/>
      <c r="CE26" s="345"/>
      <c r="CF26" s="345"/>
      <c r="CG26" s="345"/>
      <c r="CH26" s="345"/>
      <c r="CI26" s="345"/>
      <c r="CJ26" s="345"/>
      <c r="CK26" s="345"/>
      <c r="CL26" s="345"/>
      <c r="CM26" s="345"/>
    </row>
    <row r="27" spans="1:91" ht="15">
      <c r="A27" s="392"/>
      <c r="B27" s="393"/>
      <c r="C27" s="393"/>
      <c r="D27" s="393"/>
      <c r="E27" s="393"/>
      <c r="F27" s="393"/>
      <c r="G27" s="393"/>
      <c r="H27" s="361"/>
      <c r="I27" s="361">
        <f>F27*H27</f>
        <v>0</v>
      </c>
      <c r="J27" s="361">
        <f>G27*H27</f>
        <v>0</v>
      </c>
      <c r="K27" s="361">
        <f>0.5*(I27-J27)</f>
        <v>0</v>
      </c>
      <c r="L27" s="393"/>
      <c r="M27" s="361">
        <f>L27*H27</f>
        <v>0</v>
      </c>
      <c r="N27" s="361">
        <f>I27-M27</f>
        <v>0</v>
      </c>
      <c r="O27" s="361"/>
      <c r="P27" s="408">
        <f>0.95*O27</f>
        <v>0</v>
      </c>
      <c r="Q27" s="469"/>
      <c r="R27" s="361">
        <f>L27*Q27</f>
        <v>0</v>
      </c>
      <c r="S27" s="408">
        <f>P27-R27</f>
        <v>0</v>
      </c>
      <c r="T27" s="409"/>
      <c r="U27" s="466">
        <f>T27*H27</f>
        <v>0</v>
      </c>
      <c r="V27" s="466">
        <f>I27-U27</f>
        <v>0</v>
      </c>
      <c r="W27" s="469"/>
      <c r="X27" s="408">
        <f>T27*W27</f>
        <v>0</v>
      </c>
      <c r="Y27" s="411"/>
      <c r="Z27" s="361">
        <f>Q27-Y27</f>
        <v>0</v>
      </c>
      <c r="AA27" s="394" t="s">
        <v>171</v>
      </c>
      <c r="AB27" s="361">
        <f>IF(AA$69="",L27*Z27,"")</f>
        <v>0</v>
      </c>
      <c r="AC27" s="422"/>
      <c r="AD27" s="393"/>
      <c r="AE27" s="393" t="e">
        <f>IF($AE$17&gt;0,0,IF(AC27&gt;0,MIN(AC27,AD27),MIN(T27,AD27)))</f>
        <v>#DIV/0!</v>
      </c>
      <c r="AF27" s="361"/>
      <c r="AG27" s="169" t="e">
        <f>AE27*AF27</f>
        <v>#DIV/0!</v>
      </c>
      <c r="AH27" s="411"/>
      <c r="AI27" s="361">
        <f>W27-AH27</f>
        <v>0</v>
      </c>
      <c r="AJ27" s="394" t="s">
        <v>171</v>
      </c>
      <c r="AK27" s="361">
        <f>IF(AJ$69="",T27*AI27,"")</f>
        <v>0</v>
      </c>
      <c r="AL27" s="393"/>
      <c r="AM27" s="393" t="e">
        <f>IF($AM$17&gt;0,0,MIN(AE27,AL27))</f>
        <v>#DIV/0!</v>
      </c>
      <c r="AN27" s="361"/>
      <c r="AO27" s="169" t="e">
        <f>AM27*AN27</f>
        <v>#DIV/0!</v>
      </c>
      <c r="AP27" s="411"/>
      <c r="AQ27" s="361">
        <f>IF(AR$69="",AF27-AP27,"")</f>
        <v>0</v>
      </c>
      <c r="AR27" s="401" t="s">
        <v>171</v>
      </c>
      <c r="AS27" s="361" t="e">
        <f>IF(AR$69="",AE27*AQ27,"")</f>
        <v>#DIV/0!</v>
      </c>
      <c r="AT27" s="393"/>
      <c r="AU27" s="393" t="e">
        <f>IF($AM$17&gt;0,0,MIN(AM27,AT27))</f>
        <v>#DIV/0!</v>
      </c>
      <c r="AV27" s="361"/>
      <c r="AW27" s="169" t="e">
        <f>AU27*AV27</f>
        <v>#DIV/0!</v>
      </c>
      <c r="AX27" s="411"/>
      <c r="AY27" s="361">
        <f>IF(AZ$69="",AN27-AX27,"")</f>
        <v>0</v>
      </c>
      <c r="AZ27" s="401" t="s">
        <v>171</v>
      </c>
      <c r="BA27" s="361" t="e">
        <f>IF(AZ$69="",AM27*AY27,"")</f>
        <v>#DIV/0!</v>
      </c>
      <c r="BB27" s="393"/>
      <c r="BC27" s="393" t="e">
        <f>IF($BB$17&gt;0,0,MIN(AU27,BB27))</f>
        <v>#DIV/0!</v>
      </c>
      <c r="BD27" s="361"/>
      <c r="BE27" s="169" t="e">
        <f>BC27*BD27</f>
        <v>#DIV/0!</v>
      </c>
      <c r="BF27" s="411"/>
      <c r="BG27" s="361">
        <f>IF(BH$69="",AV27-BF27,"")</f>
        <v>0</v>
      </c>
      <c r="BH27" s="401" t="s">
        <v>171</v>
      </c>
      <c r="BI27" s="361" t="e">
        <f>IF(BH$69="",AU27*BG27,"")</f>
        <v>#DIV/0!</v>
      </c>
      <c r="BJ27" s="393"/>
      <c r="BK27" s="393" t="e">
        <f>IF($BJ$17&gt;0,0,MIN(BC27,BJ27))</f>
        <v>#DIV/0!</v>
      </c>
      <c r="BL27" s="361"/>
      <c r="BM27" s="169" t="e">
        <f>BK27*BL27</f>
        <v>#DIV/0!</v>
      </c>
      <c r="BN27" s="412"/>
      <c r="BO27" s="403">
        <f>IF(BP$69="",BD27-BN27,"")</f>
        <v>0</v>
      </c>
      <c r="BP27" s="404" t="s">
        <v>171</v>
      </c>
      <c r="BQ27" s="403" t="e">
        <f>IF(BP$69="",BC27*BO27,"")</f>
        <v>#DIV/0!</v>
      </c>
      <c r="BR27" s="414"/>
      <c r="BS27" s="414" t="e">
        <f>IF($BJ$17&gt;0,0,MIN(BK27,BR27))</f>
        <v>#DIV/0!</v>
      </c>
      <c r="BT27" s="403"/>
      <c r="BU27" s="170" t="e">
        <f>BS27*BT27</f>
        <v>#DIV/0!</v>
      </c>
      <c r="BV27" s="345"/>
      <c r="BW27" s="345"/>
      <c r="BX27" s="345"/>
      <c r="BY27" s="345"/>
      <c r="BZ27" s="345"/>
      <c r="CA27" s="345"/>
      <c r="CB27" s="345"/>
      <c r="CC27" s="345"/>
      <c r="CD27" s="345"/>
      <c r="CE27" s="345"/>
      <c r="CF27" s="345"/>
      <c r="CG27" s="345"/>
      <c r="CH27" s="345"/>
      <c r="CI27" s="345"/>
      <c r="CJ27" s="345"/>
      <c r="CK27" s="345"/>
      <c r="CL27" s="345"/>
      <c r="CM27" s="345"/>
    </row>
    <row r="28" spans="1:91" ht="15">
      <c r="A28" s="392"/>
      <c r="B28" s="393"/>
      <c r="C28" s="393"/>
      <c r="D28" s="393"/>
      <c r="E28" s="393"/>
      <c r="F28" s="393"/>
      <c r="G28" s="393"/>
      <c r="H28" s="361"/>
      <c r="I28" s="361">
        <f>F28*H28</f>
        <v>0</v>
      </c>
      <c r="J28" s="361">
        <f>G28*H28</f>
        <v>0</v>
      </c>
      <c r="K28" s="361">
        <f>0.5*(I28-J28)</f>
        <v>0</v>
      </c>
      <c r="L28" s="393"/>
      <c r="M28" s="361">
        <f>L28*H28</f>
        <v>0</v>
      </c>
      <c r="N28" s="361">
        <f>I28-M28</f>
        <v>0</v>
      </c>
      <c r="O28" s="361"/>
      <c r="P28" s="408">
        <f>0.95*O28</f>
        <v>0</v>
      </c>
      <c r="Q28" s="473"/>
      <c r="R28" s="361">
        <f>L28*Q28</f>
        <v>0</v>
      </c>
      <c r="S28" s="408">
        <f>P28-R28</f>
        <v>0</v>
      </c>
      <c r="T28" s="409"/>
      <c r="U28" s="466">
        <f>T28*H28</f>
        <v>0</v>
      </c>
      <c r="V28" s="466">
        <f>I28-U28</f>
        <v>0</v>
      </c>
      <c r="W28" s="473"/>
      <c r="X28" s="408">
        <f>T28*W28</f>
        <v>0</v>
      </c>
      <c r="Y28" s="411"/>
      <c r="Z28" s="361">
        <f>Q28-Y28</f>
        <v>0</v>
      </c>
      <c r="AA28" s="394" t="s">
        <v>171</v>
      </c>
      <c r="AB28" s="361">
        <f>IF(AA$69="",L28*Z28,"")</f>
        <v>0</v>
      </c>
      <c r="AC28" s="422"/>
      <c r="AD28" s="393"/>
      <c r="AE28" s="393" t="e">
        <f>IF($AE$17&gt;0,0,IF(AC28&gt;0,MIN(AC28,AD28),MIN(T28,AD28)))</f>
        <v>#DIV/0!</v>
      </c>
      <c r="AF28" s="361"/>
      <c r="AG28" s="169" t="e">
        <f>AE28*AF28</f>
        <v>#DIV/0!</v>
      </c>
      <c r="AH28" s="411"/>
      <c r="AI28" s="361">
        <f>W28-AH28</f>
        <v>0</v>
      </c>
      <c r="AJ28" s="394" t="s">
        <v>171</v>
      </c>
      <c r="AK28" s="361">
        <f>IF(AJ$69="",T28*AI28,"")</f>
        <v>0</v>
      </c>
      <c r="AL28" s="393"/>
      <c r="AM28" s="393" t="e">
        <f>IF($AM$17&gt;0,0,MIN(AE28,AL28))</f>
        <v>#DIV/0!</v>
      </c>
      <c r="AN28" s="361"/>
      <c r="AO28" s="169" t="e">
        <f>AM28*AN28</f>
        <v>#DIV/0!</v>
      </c>
      <c r="AP28" s="411"/>
      <c r="AQ28" s="361">
        <f>IF(AR$69="",AF28-AP28,"")</f>
        <v>0</v>
      </c>
      <c r="AR28" s="401" t="s">
        <v>171</v>
      </c>
      <c r="AS28" s="361" t="e">
        <f>IF(AR$69="",AE28*AQ28,"")</f>
        <v>#DIV/0!</v>
      </c>
      <c r="AT28" s="393"/>
      <c r="AU28" s="393" t="e">
        <f>IF($AM$17&gt;0,0,MIN(AM28,AT28))</f>
        <v>#DIV/0!</v>
      </c>
      <c r="AV28" s="361"/>
      <c r="AW28" s="169" t="e">
        <f>AU28*AV28</f>
        <v>#DIV/0!</v>
      </c>
      <c r="AX28" s="411"/>
      <c r="AY28" s="361">
        <f>IF(AZ$69="",AN28-AX28,"")</f>
        <v>0</v>
      </c>
      <c r="AZ28" s="401" t="s">
        <v>171</v>
      </c>
      <c r="BA28" s="361" t="e">
        <f>IF(AZ$69="",AM28*AY28,"")</f>
        <v>#DIV/0!</v>
      </c>
      <c r="BB28" s="393"/>
      <c r="BC28" s="393" t="e">
        <f>IF($BB$17&gt;0,0,MIN(AU28,BB28))</f>
        <v>#DIV/0!</v>
      </c>
      <c r="BD28" s="361"/>
      <c r="BE28" s="169" t="e">
        <f>BC28*BD28</f>
        <v>#DIV/0!</v>
      </c>
      <c r="BF28" s="411"/>
      <c r="BG28" s="361">
        <f>IF(BH$69="",AV28-BF28,"")</f>
        <v>0</v>
      </c>
      <c r="BH28" s="401" t="s">
        <v>171</v>
      </c>
      <c r="BI28" s="361" t="e">
        <f>IF(BH$69="",AU28*BG28,"")</f>
        <v>#DIV/0!</v>
      </c>
      <c r="BJ28" s="393"/>
      <c r="BK28" s="393" t="e">
        <f>IF($BJ$17&gt;0,0,MIN(BC28,BJ28))</f>
        <v>#DIV/0!</v>
      </c>
      <c r="BL28" s="361"/>
      <c r="BM28" s="169" t="e">
        <f>BK28*BL28</f>
        <v>#DIV/0!</v>
      </c>
      <c r="BN28" s="412"/>
      <c r="BO28" s="403">
        <f>IF(BP$69="",BD28-BN28,"")</f>
        <v>0</v>
      </c>
      <c r="BP28" s="404" t="s">
        <v>171</v>
      </c>
      <c r="BQ28" s="403" t="e">
        <f>IF(BP$69="",BC28*BO28,"")</f>
        <v>#DIV/0!</v>
      </c>
      <c r="BR28" s="414"/>
      <c r="BS28" s="414" t="e">
        <f>IF($BJ$17&gt;0,0,MIN(BK28,BR28))</f>
        <v>#DIV/0!</v>
      </c>
      <c r="BT28" s="403"/>
      <c r="BU28" s="170" t="e">
        <f>BS28*BT28</f>
        <v>#DIV/0!</v>
      </c>
      <c r="BV28" s="345"/>
      <c r="BW28" s="345"/>
      <c r="BX28" s="345"/>
      <c r="BY28" s="345"/>
      <c r="BZ28" s="345"/>
      <c r="CA28" s="345"/>
      <c r="CB28" s="345"/>
      <c r="CC28" s="345"/>
      <c r="CD28" s="345"/>
      <c r="CE28" s="345"/>
      <c r="CF28" s="345"/>
      <c r="CG28" s="345"/>
      <c r="CH28" s="345"/>
      <c r="CI28" s="345"/>
      <c r="CJ28" s="345"/>
      <c r="CK28" s="345"/>
      <c r="CL28" s="345"/>
      <c r="CM28" s="345"/>
    </row>
    <row r="29" spans="1:91" ht="15">
      <c r="A29" s="392"/>
      <c r="B29" s="393"/>
      <c r="C29" s="393"/>
      <c r="D29" s="393"/>
      <c r="E29" s="393"/>
      <c r="F29" s="393"/>
      <c r="G29" s="393"/>
      <c r="H29" s="361"/>
      <c r="I29" s="361">
        <f>F29*H29</f>
        <v>0</v>
      </c>
      <c r="J29" s="361">
        <f>G29*H29</f>
        <v>0</v>
      </c>
      <c r="K29" s="361">
        <f>0.5*(I29-J29)</f>
        <v>0</v>
      </c>
      <c r="L29" s="393"/>
      <c r="M29" s="361">
        <f>L29*H29</f>
        <v>0</v>
      </c>
      <c r="N29" s="361">
        <f>I29-M29</f>
        <v>0</v>
      </c>
      <c r="O29" s="361"/>
      <c r="P29" s="408">
        <f>0.95*O29</f>
        <v>0</v>
      </c>
      <c r="Q29" s="416"/>
      <c r="R29" s="361">
        <f>L29*Q29</f>
        <v>0</v>
      </c>
      <c r="S29" s="408">
        <f>P29-R29</f>
        <v>0</v>
      </c>
      <c r="T29" s="409"/>
      <c r="U29" s="466">
        <f>T29*H29</f>
        <v>0</v>
      </c>
      <c r="V29" s="466">
        <f>I29-U29</f>
        <v>0</v>
      </c>
      <c r="W29" s="416"/>
      <c r="X29" s="408">
        <f>T29*W29</f>
        <v>0</v>
      </c>
      <c r="Y29" s="411"/>
      <c r="Z29" s="361">
        <f>Q29-Y29</f>
        <v>0</v>
      </c>
      <c r="AA29" s="394" t="s">
        <v>171</v>
      </c>
      <c r="AB29" s="361">
        <f>IF(AA$69="",L29*Z29,"")</f>
        <v>0</v>
      </c>
      <c r="AC29" s="422"/>
      <c r="AD29" s="393"/>
      <c r="AE29" s="393" t="e">
        <f>IF($AE$17&gt;0,0,IF(AC29&gt;0,MIN(AC29,AD29),MIN(T29,AD29)))</f>
        <v>#DIV/0!</v>
      </c>
      <c r="AF29" s="361"/>
      <c r="AG29" s="169" t="e">
        <f>AE29*AF29</f>
        <v>#DIV/0!</v>
      </c>
      <c r="AH29" s="411"/>
      <c r="AI29" s="361">
        <f>W29-AH29</f>
        <v>0</v>
      </c>
      <c r="AJ29" s="394" t="s">
        <v>171</v>
      </c>
      <c r="AK29" s="361">
        <f>IF(AJ$69="",T29*AI29,"")</f>
        <v>0</v>
      </c>
      <c r="AL29" s="393"/>
      <c r="AM29" s="393" t="e">
        <f>IF($AM$17&gt;0,0,MIN(AE29,AL29))</f>
        <v>#DIV/0!</v>
      </c>
      <c r="AN29" s="361"/>
      <c r="AO29" s="169" t="e">
        <f>AM29*AN29</f>
        <v>#DIV/0!</v>
      </c>
      <c r="AP29" s="411"/>
      <c r="AQ29" s="361">
        <f>IF(AR$69="",AF29-AP29,"")</f>
        <v>0</v>
      </c>
      <c r="AR29" s="401" t="s">
        <v>171</v>
      </c>
      <c r="AS29" s="361" t="e">
        <f>IF(AR$69="",AE29*AQ29,"")</f>
        <v>#DIV/0!</v>
      </c>
      <c r="AT29" s="393"/>
      <c r="AU29" s="393" t="e">
        <f>IF($AM$17&gt;0,0,MIN(AM29,AT29))</f>
        <v>#DIV/0!</v>
      </c>
      <c r="AV29" s="361"/>
      <c r="AW29" s="169" t="e">
        <f>AU29*AV29</f>
        <v>#DIV/0!</v>
      </c>
      <c r="AX29" s="411"/>
      <c r="AY29" s="361">
        <f>IF(AZ$69="",AN29-AX29,"")</f>
        <v>0</v>
      </c>
      <c r="AZ29" s="401" t="s">
        <v>171</v>
      </c>
      <c r="BA29" s="361" t="e">
        <f>IF(AZ$69="",AM29*AY29,"")</f>
        <v>#DIV/0!</v>
      </c>
      <c r="BB29" s="393"/>
      <c r="BC29" s="393" t="e">
        <f>IF($BB$17&gt;0,0,MIN(AU29,BB29))</f>
        <v>#DIV/0!</v>
      </c>
      <c r="BD29" s="361"/>
      <c r="BE29" s="169" t="e">
        <f>BC29*BD29</f>
        <v>#DIV/0!</v>
      </c>
      <c r="BF29" s="411"/>
      <c r="BG29" s="361">
        <f>IF(BH$69="",AV29-BF29,"")</f>
        <v>0</v>
      </c>
      <c r="BH29" s="401" t="s">
        <v>171</v>
      </c>
      <c r="BI29" s="361" t="e">
        <f>IF(BH$69="",AU29*BG29,"")</f>
        <v>#DIV/0!</v>
      </c>
      <c r="BJ29" s="393"/>
      <c r="BK29" s="393" t="e">
        <f>IF($BJ$17&gt;0,0,MIN(BC29,BJ29))</f>
        <v>#DIV/0!</v>
      </c>
      <c r="BL29" s="361"/>
      <c r="BM29" s="169" t="e">
        <f>BK29*BL29</f>
        <v>#DIV/0!</v>
      </c>
      <c r="BN29" s="412"/>
      <c r="BO29" s="403">
        <f>IF(BP$69="",BD29-BN29,"")</f>
        <v>0</v>
      </c>
      <c r="BP29" s="404" t="s">
        <v>171</v>
      </c>
      <c r="BQ29" s="403" t="e">
        <f>IF(BP$69="",BC29*BO29,"")</f>
        <v>#DIV/0!</v>
      </c>
      <c r="BR29" s="414"/>
      <c r="BS29" s="414" t="e">
        <f>IF($BJ$17&gt;0,0,MIN(BK29,BR29))</f>
        <v>#DIV/0!</v>
      </c>
      <c r="BT29" s="403"/>
      <c r="BU29" s="170" t="e">
        <f>BS29*BT29</f>
        <v>#DIV/0!</v>
      </c>
      <c r="BV29" s="345"/>
      <c r="BW29" s="345"/>
      <c r="BX29" s="345"/>
      <c r="BY29" s="345"/>
      <c r="BZ29" s="345"/>
      <c r="CA29" s="345"/>
      <c r="CB29" s="345"/>
      <c r="CC29" s="345"/>
      <c r="CD29" s="345"/>
      <c r="CE29" s="345"/>
      <c r="CF29" s="345"/>
      <c r="CG29" s="345"/>
      <c r="CH29" s="345"/>
      <c r="CI29" s="345"/>
      <c r="CJ29" s="345"/>
      <c r="CK29" s="345"/>
      <c r="CL29" s="345"/>
      <c r="CM29" s="345"/>
    </row>
    <row r="30" spans="1:91" ht="30">
      <c r="A30" s="392"/>
      <c r="B30" s="393"/>
      <c r="C30" s="393"/>
      <c r="D30" s="31" t="s">
        <v>30</v>
      </c>
      <c r="E30" s="393"/>
      <c r="F30" s="393"/>
      <c r="G30" s="393"/>
      <c r="H30" s="361"/>
      <c r="I30" s="361"/>
      <c r="J30" s="361"/>
      <c r="K30" s="361"/>
      <c r="L30" s="393"/>
      <c r="M30" s="361"/>
      <c r="N30" s="361"/>
      <c r="O30" s="361"/>
      <c r="P30" s="408"/>
      <c r="Q30" s="416"/>
      <c r="R30" s="361"/>
      <c r="S30" s="408"/>
      <c r="T30" s="409"/>
      <c r="U30" s="466"/>
      <c r="V30" s="466"/>
      <c r="W30" s="416"/>
      <c r="X30" s="408"/>
      <c r="Y30" s="411"/>
      <c r="Z30" s="361"/>
      <c r="AA30" s="393"/>
      <c r="AB30" s="361"/>
      <c r="AC30" s="422"/>
      <c r="AD30" s="393"/>
      <c r="AE30" s="393"/>
      <c r="AF30" s="361"/>
      <c r="AG30" s="169"/>
      <c r="AH30" s="411"/>
      <c r="AI30" s="361"/>
      <c r="AJ30" s="393"/>
      <c r="AK30" s="361"/>
      <c r="AL30" s="393"/>
      <c r="AM30" s="393"/>
      <c r="AN30" s="361"/>
      <c r="AO30" s="169"/>
      <c r="AP30" s="411"/>
      <c r="AQ30" s="361"/>
      <c r="AR30" s="361"/>
      <c r="AS30" s="361"/>
      <c r="AT30" s="393"/>
      <c r="AU30" s="393"/>
      <c r="AV30" s="361"/>
      <c r="AW30" s="169"/>
      <c r="AX30" s="411"/>
      <c r="AY30" s="361"/>
      <c r="AZ30" s="361"/>
      <c r="BA30" s="361"/>
      <c r="BB30" s="393"/>
      <c r="BC30" s="393"/>
      <c r="BD30" s="361"/>
      <c r="BE30" s="169"/>
      <c r="BF30" s="411"/>
      <c r="BG30" s="361"/>
      <c r="BH30" s="361"/>
      <c r="BI30" s="361"/>
      <c r="BJ30" s="393"/>
      <c r="BK30" s="393"/>
      <c r="BL30" s="361"/>
      <c r="BM30" s="169"/>
      <c r="BN30" s="412"/>
      <c r="BO30" s="403"/>
      <c r="BP30" s="403"/>
      <c r="BQ30" s="403"/>
      <c r="BR30" s="414"/>
      <c r="BS30" s="414"/>
      <c r="BT30" s="403"/>
      <c r="BU30" s="170"/>
      <c r="BV30" s="345"/>
      <c r="BW30" s="345"/>
      <c r="BX30" s="345"/>
      <c r="BY30" s="345"/>
      <c r="BZ30" s="345"/>
      <c r="CA30" s="345"/>
      <c r="CB30" s="345"/>
      <c r="CC30" s="345"/>
      <c r="CD30" s="345"/>
      <c r="CE30" s="345"/>
      <c r="CF30" s="345"/>
      <c r="CG30" s="345"/>
      <c r="CH30" s="345"/>
      <c r="CI30" s="345"/>
      <c r="CJ30" s="345"/>
      <c r="CK30" s="345"/>
      <c r="CL30" s="345"/>
      <c r="CM30" s="345"/>
    </row>
    <row r="31" spans="1:91" ht="15">
      <c r="A31" s="392"/>
      <c r="B31" s="393"/>
      <c r="C31" s="393"/>
      <c r="D31" s="393"/>
      <c r="E31" s="393"/>
      <c r="F31" s="393"/>
      <c r="G31" s="393"/>
      <c r="H31" s="361"/>
      <c r="I31" s="361">
        <f>F31*H31</f>
        <v>0</v>
      </c>
      <c r="J31" s="361">
        <f>G31*H31</f>
        <v>0</v>
      </c>
      <c r="K31" s="361">
        <f>0.5*(I31-J31)</f>
        <v>0</v>
      </c>
      <c r="L31" s="393"/>
      <c r="M31" s="361">
        <f>L31*H31</f>
        <v>0</v>
      </c>
      <c r="N31" s="361">
        <f>I31-M31</f>
        <v>0</v>
      </c>
      <c r="O31" s="361"/>
      <c r="P31" s="408">
        <f>0.95*O31</f>
        <v>0</v>
      </c>
      <c r="Q31" s="416"/>
      <c r="R31" s="361">
        <f>L31*Q31</f>
        <v>0</v>
      </c>
      <c r="S31" s="408">
        <f>P31-R31</f>
        <v>0</v>
      </c>
      <c r="T31" s="409"/>
      <c r="U31" s="466">
        <f>T31*H31</f>
        <v>0</v>
      </c>
      <c r="V31" s="466">
        <f>I31-U31</f>
        <v>0</v>
      </c>
      <c r="W31" s="416"/>
      <c r="X31" s="408">
        <f>T31*W31</f>
        <v>0</v>
      </c>
      <c r="Y31" s="411"/>
      <c r="Z31" s="361">
        <f>Q31-Y31</f>
        <v>0</v>
      </c>
      <c r="AA31" s="394" t="s">
        <v>171</v>
      </c>
      <c r="AB31" s="361">
        <f>IF(AA$69="",L31*Z31,"")</f>
        <v>0</v>
      </c>
      <c r="AC31" s="422"/>
      <c r="AD31" s="393"/>
      <c r="AE31" s="393" t="e">
        <f>IF($AE$17&gt;0,0,IF(AC31&gt;0,MIN(AC31,AD31),MIN(T31,AD31)))</f>
        <v>#DIV/0!</v>
      </c>
      <c r="AF31" s="416"/>
      <c r="AG31" s="423" t="e">
        <f>AE31*AF31</f>
        <v>#DIV/0!</v>
      </c>
      <c r="AH31" s="411"/>
      <c r="AI31" s="361">
        <f>W31-AH31</f>
        <v>0</v>
      </c>
      <c r="AJ31" s="394" t="s">
        <v>171</v>
      </c>
      <c r="AK31" s="361">
        <f>IF(AJ$69="",T31*AI31,"")</f>
        <v>0</v>
      </c>
      <c r="AL31" s="393"/>
      <c r="AM31" s="393" t="e">
        <f>IF($AM$17&gt;0,0,MIN(AE31,AL31))</f>
        <v>#DIV/0!</v>
      </c>
      <c r="AN31" s="361"/>
      <c r="AO31" s="169" t="e">
        <f>AM31*AN31</f>
        <v>#DIV/0!</v>
      </c>
      <c r="AP31" s="411"/>
      <c r="AQ31" s="361">
        <f>IF(AR$69="",AF31-AP31,"")</f>
        <v>0</v>
      </c>
      <c r="AR31" s="401" t="s">
        <v>171</v>
      </c>
      <c r="AS31" s="361" t="e">
        <f>IF(AR$69="",AE31*AQ31,"")</f>
        <v>#DIV/0!</v>
      </c>
      <c r="AT31" s="393"/>
      <c r="AU31" s="393" t="e">
        <f>IF($AM$17&gt;0,0,MIN(AM31,AT31))</f>
        <v>#DIV/0!</v>
      </c>
      <c r="AV31" s="361"/>
      <c r="AW31" s="169" t="e">
        <f>AU31*AV31</f>
        <v>#DIV/0!</v>
      </c>
      <c r="AX31" s="411"/>
      <c r="AY31" s="361">
        <f t="shared" si="30" ref="AY31:AY35">IF(AZ$69="",AN31-AX31,"")</f>
        <v>0</v>
      </c>
      <c r="AZ31" s="401" t="s">
        <v>171</v>
      </c>
      <c r="BA31" s="361" t="e">
        <f t="shared" si="31" ref="BA31:BA35">IF(AZ$69="",AM31*AY31,"")</f>
        <v>#DIV/0!</v>
      </c>
      <c r="BB31" s="393"/>
      <c r="BC31" s="393" t="e">
        <f>IF($BB$17&gt;0,0,MIN(AU31,BB31))</f>
        <v>#DIV/0!</v>
      </c>
      <c r="BD31" s="361"/>
      <c r="BE31" s="169" t="e">
        <f>BC31*BD31</f>
        <v>#DIV/0!</v>
      </c>
      <c r="BF31" s="411"/>
      <c r="BG31" s="361">
        <f t="shared" si="32" ref="BG31:BG35">IF(BH$69="",AV31-BF31,"")</f>
        <v>0</v>
      </c>
      <c r="BH31" s="401" t="s">
        <v>171</v>
      </c>
      <c r="BI31" s="361" t="e">
        <f t="shared" si="33" ref="BI31:BI35">IF(BH$69="",AU31*BG31,"")</f>
        <v>#DIV/0!</v>
      </c>
      <c r="BJ31" s="393"/>
      <c r="BK31" s="393" t="e">
        <f>IF($BJ$17&gt;0,0,MIN(BC31,BJ31))</f>
        <v>#DIV/0!</v>
      </c>
      <c r="BL31" s="361"/>
      <c r="BM31" s="169" t="e">
        <f>BK31*BL31</f>
        <v>#DIV/0!</v>
      </c>
      <c r="BN31" s="412"/>
      <c r="BO31" s="403">
        <f t="shared" si="34" ref="BO31:BO35">IF(BP$69="",BD31-BN31,"")</f>
        <v>0</v>
      </c>
      <c r="BP31" s="404" t="s">
        <v>171</v>
      </c>
      <c r="BQ31" s="403" t="e">
        <f t="shared" si="35" ref="BQ31:BQ35">IF(BP$69="",BC31*BO31,"")</f>
        <v>#DIV/0!</v>
      </c>
      <c r="BR31" s="414"/>
      <c r="BS31" s="414" t="e">
        <f t="shared" si="36" ref="BS31:BS35">IF($BJ$17&gt;0,0,MIN(BK31,BR31))</f>
        <v>#DIV/0!</v>
      </c>
      <c r="BT31" s="403"/>
      <c r="BU31" s="170" t="e">
        <f>BS31*BT31</f>
        <v>#DIV/0!</v>
      </c>
      <c r="BV31" s="345"/>
      <c r="BW31" s="345"/>
      <c r="BX31" s="345"/>
      <c r="BY31" s="345"/>
      <c r="BZ31" s="345"/>
      <c r="CA31" s="345"/>
      <c r="CB31" s="345"/>
      <c r="CC31" s="345"/>
      <c r="CD31" s="345"/>
      <c r="CE31" s="345"/>
      <c r="CF31" s="345"/>
      <c r="CG31" s="345"/>
      <c r="CH31" s="345"/>
      <c r="CI31" s="345"/>
      <c r="CJ31" s="345"/>
      <c r="CK31" s="345"/>
      <c r="CL31" s="345"/>
      <c r="CM31" s="345"/>
    </row>
    <row r="32" spans="1:91" ht="15">
      <c r="A32" s="392"/>
      <c r="B32" s="393"/>
      <c r="C32" s="393"/>
      <c r="D32" s="393"/>
      <c r="E32" s="393"/>
      <c r="F32" s="393"/>
      <c r="G32" s="393"/>
      <c r="H32" s="361"/>
      <c r="I32" s="361">
        <f>F32*H32</f>
        <v>0</v>
      </c>
      <c r="J32" s="361">
        <f>G32*H32</f>
        <v>0</v>
      </c>
      <c r="K32" s="361">
        <f>0.5*(I32-J32)</f>
        <v>0</v>
      </c>
      <c r="L32" s="393"/>
      <c r="M32" s="361">
        <f>L32*H32</f>
        <v>0</v>
      </c>
      <c r="N32" s="361">
        <f>I32-M32</f>
        <v>0</v>
      </c>
      <c r="O32" s="361"/>
      <c r="P32" s="408">
        <f>0.95*O32</f>
        <v>0</v>
      </c>
      <c r="Q32" s="416"/>
      <c r="R32" s="361">
        <f>L32*Q32</f>
        <v>0</v>
      </c>
      <c r="S32" s="408">
        <f>P32-R32</f>
        <v>0</v>
      </c>
      <c r="T32" s="409"/>
      <c r="U32" s="466">
        <f>T32*H32</f>
        <v>0</v>
      </c>
      <c r="V32" s="466">
        <f>I32-U32</f>
        <v>0</v>
      </c>
      <c r="W32" s="416"/>
      <c r="X32" s="408">
        <f>T32*W32</f>
        <v>0</v>
      </c>
      <c r="Y32" s="411"/>
      <c r="Z32" s="361">
        <f t="shared" si="37" ref="Z32:Z35">Q32-Y32</f>
        <v>0</v>
      </c>
      <c r="AA32" s="394" t="s">
        <v>171</v>
      </c>
      <c r="AB32" s="361">
        <f t="shared" si="38" ref="AB32:AB35">IF(AA$69="",L32*Z32,"")</f>
        <v>0</v>
      </c>
      <c r="AC32" s="422"/>
      <c r="AD32" s="393"/>
      <c r="AE32" s="393" t="e">
        <f t="shared" si="39" ref="AE32:AE35">IF($AE$17&gt;0,0,IF(AC32&gt;0,MIN(AC32,AD32),MIN(T32,AD32)))</f>
        <v>#DIV/0!</v>
      </c>
      <c r="AF32" s="416"/>
      <c r="AG32" s="423" t="e">
        <f t="shared" si="40" ref="AG32:AG35">AE32*AF32</f>
        <v>#DIV/0!</v>
      </c>
      <c r="AH32" s="411"/>
      <c r="AI32" s="361">
        <f>W32-AH32</f>
        <v>0</v>
      </c>
      <c r="AJ32" s="394" t="s">
        <v>171</v>
      </c>
      <c r="AK32" s="361">
        <f t="shared" si="41" ref="AK32:AK35">IF(AJ$69="",T32*AI32,"")</f>
        <v>0</v>
      </c>
      <c r="AL32" s="393"/>
      <c r="AM32" s="393" t="e">
        <f t="shared" si="42" ref="AM32:AM35">IF($AM$17&gt;0,0,MIN(AE32,AL32))</f>
        <v>#DIV/0!</v>
      </c>
      <c r="AN32" s="361"/>
      <c r="AO32" s="169" t="e">
        <f t="shared" si="43" ref="AO32:AO35">AM32*AN32</f>
        <v>#DIV/0!</v>
      </c>
      <c r="AP32" s="411"/>
      <c r="AQ32" s="361">
        <f>IF(AR$69="",AF32-AP32,"")</f>
        <v>0</v>
      </c>
      <c r="AR32" s="401" t="s">
        <v>171</v>
      </c>
      <c r="AS32" s="361" t="e">
        <f>IF(AR$69="",AE32*AQ32,"")</f>
        <v>#DIV/0!</v>
      </c>
      <c r="AT32" s="393"/>
      <c r="AU32" s="393" t="e">
        <f t="shared" si="44" ref="AU32:AU35">IF($AM$17&gt;0,0,MIN(AM32,AT32))</f>
        <v>#DIV/0!</v>
      </c>
      <c r="AV32" s="361"/>
      <c r="AW32" s="169" t="e">
        <f t="shared" si="45" ref="AW32:AW35">AU32*AV32</f>
        <v>#DIV/0!</v>
      </c>
      <c r="AX32" s="411"/>
      <c r="AY32" s="361">
        <f>IF(AZ$69="",AN32-AX32,"")</f>
        <v>0</v>
      </c>
      <c r="AZ32" s="401" t="s">
        <v>171</v>
      </c>
      <c r="BA32" s="361" t="e">
        <f>IF(AZ$69="",AM32*AY32,"")</f>
        <v>#DIV/0!</v>
      </c>
      <c r="BB32" s="393"/>
      <c r="BC32" s="393" t="e">
        <f t="shared" si="46" ref="BC32:BC35">IF($BB$17&gt;0,0,MIN(AU32,BB32))</f>
        <v>#DIV/0!</v>
      </c>
      <c r="BD32" s="361"/>
      <c r="BE32" s="169" t="e">
        <f t="shared" si="47" ref="BE32:BE35">BC32*BD32</f>
        <v>#DIV/0!</v>
      </c>
      <c r="BF32" s="411"/>
      <c r="BG32" s="361">
        <f>IF(BH$69="",AV32-BF32,"")</f>
        <v>0</v>
      </c>
      <c r="BH32" s="401" t="s">
        <v>171</v>
      </c>
      <c r="BI32" s="361" t="e">
        <f>IF(BH$69="",AU32*BG32,"")</f>
        <v>#DIV/0!</v>
      </c>
      <c r="BJ32" s="393"/>
      <c r="BK32" s="393" t="e">
        <f>IF($BJ$17&gt;0,0,MIN(BC32,BJ32))</f>
        <v>#DIV/0!</v>
      </c>
      <c r="BL32" s="361"/>
      <c r="BM32" s="169" t="e">
        <f t="shared" si="48" ref="BM32:BM35">BK32*BL32</f>
        <v>#DIV/0!</v>
      </c>
      <c r="BN32" s="412"/>
      <c r="BO32" s="403">
        <f>IF(BP$69="",BD32-BN32,"")</f>
        <v>0</v>
      </c>
      <c r="BP32" s="404" t="s">
        <v>171</v>
      </c>
      <c r="BQ32" s="403" t="e">
        <f>IF(BP$69="",BC32*BO32,"")</f>
        <v>#DIV/0!</v>
      </c>
      <c r="BR32" s="414"/>
      <c r="BS32" s="414" t="e">
        <f>IF($BJ$17&gt;0,0,MIN(BK32,BR32))</f>
        <v>#DIV/0!</v>
      </c>
      <c r="BT32" s="403"/>
      <c r="BU32" s="170" t="e">
        <f t="shared" si="49" ref="BU32:BU35">BS32*BT32</f>
        <v>#DIV/0!</v>
      </c>
      <c r="BV32" s="345"/>
      <c r="BW32" s="345"/>
      <c r="BX32" s="345"/>
      <c r="BY32" s="345"/>
      <c r="BZ32" s="345"/>
      <c r="CA32" s="345"/>
      <c r="CB32" s="345"/>
      <c r="CC32" s="345"/>
      <c r="CD32" s="345"/>
      <c r="CE32" s="345"/>
      <c r="CF32" s="345"/>
      <c r="CG32" s="345"/>
      <c r="CH32" s="345"/>
      <c r="CI32" s="345"/>
      <c r="CJ32" s="345"/>
      <c r="CK32" s="345"/>
      <c r="CL32" s="345"/>
      <c r="CM32" s="345"/>
    </row>
    <row r="33" spans="1:91" ht="15">
      <c r="A33" s="392"/>
      <c r="B33" s="393"/>
      <c r="C33" s="393"/>
      <c r="D33" s="393"/>
      <c r="E33" s="393"/>
      <c r="F33" s="393"/>
      <c r="G33" s="393"/>
      <c r="H33" s="361"/>
      <c r="I33" s="361">
        <f>F33*H33</f>
        <v>0</v>
      </c>
      <c r="J33" s="361">
        <f>G33*H33</f>
        <v>0</v>
      </c>
      <c r="K33" s="361">
        <f>0.5*(I33-J33)</f>
        <v>0</v>
      </c>
      <c r="L33" s="393"/>
      <c r="M33" s="361">
        <f>L33*H33</f>
        <v>0</v>
      </c>
      <c r="N33" s="361">
        <f>I33-M33</f>
        <v>0</v>
      </c>
      <c r="O33" s="361"/>
      <c r="P33" s="408">
        <f>0.95*O33</f>
        <v>0</v>
      </c>
      <c r="Q33" s="416"/>
      <c r="R33" s="361">
        <f>L33*Q33</f>
        <v>0</v>
      </c>
      <c r="S33" s="408">
        <f>P33-R33</f>
        <v>0</v>
      </c>
      <c r="T33" s="409"/>
      <c r="U33" s="466">
        <f>T33*H33</f>
        <v>0</v>
      </c>
      <c r="V33" s="466">
        <f>I33-U33</f>
        <v>0</v>
      </c>
      <c r="W33" s="416"/>
      <c r="X33" s="408">
        <f>T33*W33</f>
        <v>0</v>
      </c>
      <c r="Y33" s="411"/>
      <c r="Z33" s="361">
        <f>Q33-Y33</f>
        <v>0</v>
      </c>
      <c r="AA33" s="394" t="s">
        <v>171</v>
      </c>
      <c r="AB33" s="361">
        <f>IF(AA$69="",L33*Z33,"")</f>
        <v>0</v>
      </c>
      <c r="AC33" s="422"/>
      <c r="AD33" s="393"/>
      <c r="AE33" s="393" t="e">
        <f>IF($AE$17&gt;0,0,IF(AC33&gt;0,MIN(AC33,AD33),MIN(T33,AD33)))</f>
        <v>#DIV/0!</v>
      </c>
      <c r="AF33" s="416"/>
      <c r="AG33" s="423" t="e">
        <f>AE33*AF33</f>
        <v>#DIV/0!</v>
      </c>
      <c r="AH33" s="411"/>
      <c r="AI33" s="361">
        <f>W33-AH33</f>
        <v>0</v>
      </c>
      <c r="AJ33" s="394" t="s">
        <v>171</v>
      </c>
      <c r="AK33" s="361">
        <f>IF(AJ$69="",T33*AI33,"")</f>
        <v>0</v>
      </c>
      <c r="AL33" s="393"/>
      <c r="AM33" s="393" t="e">
        <f>IF($AM$17&gt;0,0,MIN(AE33,AL33))</f>
        <v>#DIV/0!</v>
      </c>
      <c r="AN33" s="361"/>
      <c r="AO33" s="169" t="e">
        <f>AM33*AN33</f>
        <v>#DIV/0!</v>
      </c>
      <c r="AP33" s="411"/>
      <c r="AQ33" s="361">
        <f>IF(AR$69="",AF33-AP33,"")</f>
        <v>0</v>
      </c>
      <c r="AR33" s="401" t="s">
        <v>171</v>
      </c>
      <c r="AS33" s="361" t="e">
        <f>IF(AR$69="",AE33*AQ33,"")</f>
        <v>#DIV/0!</v>
      </c>
      <c r="AT33" s="393"/>
      <c r="AU33" s="393" t="e">
        <f>IF($AM$17&gt;0,0,MIN(AM33,AT33))</f>
        <v>#DIV/0!</v>
      </c>
      <c r="AV33" s="361"/>
      <c r="AW33" s="169" t="e">
        <f>AU33*AV33</f>
        <v>#DIV/0!</v>
      </c>
      <c r="AX33" s="411"/>
      <c r="AY33" s="361">
        <f>IF(AZ$69="",AN33-AX33,"")</f>
        <v>0</v>
      </c>
      <c r="AZ33" s="401" t="s">
        <v>171</v>
      </c>
      <c r="BA33" s="361" t="e">
        <f>IF(AZ$69="",AM33*AY33,"")</f>
        <v>#DIV/0!</v>
      </c>
      <c r="BB33" s="393"/>
      <c r="BC33" s="393" t="e">
        <f>IF($BB$17&gt;0,0,MIN(AU33,BB33))</f>
        <v>#DIV/0!</v>
      </c>
      <c r="BD33" s="361"/>
      <c r="BE33" s="169" t="e">
        <f>BC33*BD33</f>
        <v>#DIV/0!</v>
      </c>
      <c r="BF33" s="411"/>
      <c r="BG33" s="361">
        <f>IF(BH$69="",AV33-BF33,"")</f>
        <v>0</v>
      </c>
      <c r="BH33" s="401" t="s">
        <v>171</v>
      </c>
      <c r="BI33" s="361" t="e">
        <f>IF(BH$69="",AU33*BG33,"")</f>
        <v>#DIV/0!</v>
      </c>
      <c r="BJ33" s="393"/>
      <c r="BK33" s="393" t="e">
        <f>IF($BJ$17&gt;0,0,MIN(BC33,BJ33))</f>
        <v>#DIV/0!</v>
      </c>
      <c r="BL33" s="361"/>
      <c r="BM33" s="169" t="e">
        <f>BK33*BL33</f>
        <v>#DIV/0!</v>
      </c>
      <c r="BN33" s="412"/>
      <c r="BO33" s="403">
        <f>IF(BP$69="",BD33-BN33,"")</f>
        <v>0</v>
      </c>
      <c r="BP33" s="404" t="s">
        <v>171</v>
      </c>
      <c r="BQ33" s="403" t="e">
        <f>IF(BP$69="",BC33*BO33,"")</f>
        <v>#DIV/0!</v>
      </c>
      <c r="BR33" s="414"/>
      <c r="BS33" s="414" t="e">
        <f>IF($BJ$17&gt;0,0,MIN(BK33,BR33))</f>
        <v>#DIV/0!</v>
      </c>
      <c r="BT33" s="403"/>
      <c r="BU33" s="170" t="e">
        <f>BS33*BT33</f>
        <v>#DIV/0!</v>
      </c>
      <c r="BV33" s="345"/>
      <c r="BW33" s="345"/>
      <c r="BX33" s="345"/>
      <c r="BY33" s="345"/>
      <c r="BZ33" s="345"/>
      <c r="CA33" s="345"/>
      <c r="CB33" s="345"/>
      <c r="CC33" s="345"/>
      <c r="CD33" s="345"/>
      <c r="CE33" s="345"/>
      <c r="CF33" s="345"/>
      <c r="CG33" s="345"/>
      <c r="CH33" s="345"/>
      <c r="CI33" s="345"/>
      <c r="CJ33" s="345"/>
      <c r="CK33" s="345"/>
      <c r="CL33" s="345"/>
      <c r="CM33" s="345"/>
    </row>
    <row r="34" spans="1:91" ht="15">
      <c r="A34" s="392"/>
      <c r="B34" s="393"/>
      <c r="C34" s="393"/>
      <c r="D34" s="393"/>
      <c r="E34" s="393"/>
      <c r="F34" s="393"/>
      <c r="G34" s="393"/>
      <c r="H34" s="361"/>
      <c r="I34" s="361">
        <f>F34*H34</f>
        <v>0</v>
      </c>
      <c r="J34" s="361">
        <f>G34*H34</f>
        <v>0</v>
      </c>
      <c r="K34" s="361">
        <f>0.5*(I34-J34)</f>
        <v>0</v>
      </c>
      <c r="L34" s="393"/>
      <c r="M34" s="361">
        <f>L34*H34</f>
        <v>0</v>
      </c>
      <c r="N34" s="361">
        <f>I34-M34</f>
        <v>0</v>
      </c>
      <c r="O34" s="361"/>
      <c r="P34" s="408">
        <f>0.95*O34</f>
        <v>0</v>
      </c>
      <c r="Q34" s="416"/>
      <c r="R34" s="361">
        <f>L34*Q34</f>
        <v>0</v>
      </c>
      <c r="S34" s="408">
        <f>P34-R34</f>
        <v>0</v>
      </c>
      <c r="T34" s="409"/>
      <c r="U34" s="466">
        <f>T34*H34</f>
        <v>0</v>
      </c>
      <c r="V34" s="466">
        <f>I34-U34</f>
        <v>0</v>
      </c>
      <c r="W34" s="416"/>
      <c r="X34" s="408">
        <f>T34*W34</f>
        <v>0</v>
      </c>
      <c r="Y34" s="411"/>
      <c r="Z34" s="361">
        <f>Q34-Y34</f>
        <v>0</v>
      </c>
      <c r="AA34" s="394" t="s">
        <v>171</v>
      </c>
      <c r="AB34" s="361">
        <f>IF(AA$69="",L34*Z34,"")</f>
        <v>0</v>
      </c>
      <c r="AC34" s="422"/>
      <c r="AD34" s="393"/>
      <c r="AE34" s="393" t="e">
        <f>IF($AE$17&gt;0,0,IF(AC34&gt;0,MIN(AC34,AD34),MIN(T34,AD34)))</f>
        <v>#DIV/0!</v>
      </c>
      <c r="AF34" s="416"/>
      <c r="AG34" s="423" t="e">
        <f>AE34*AF34</f>
        <v>#DIV/0!</v>
      </c>
      <c r="AH34" s="411"/>
      <c r="AI34" s="361">
        <f>W34-AH34</f>
        <v>0</v>
      </c>
      <c r="AJ34" s="394" t="s">
        <v>171</v>
      </c>
      <c r="AK34" s="361">
        <f>IF(AJ$69="",T34*AI34,"")</f>
        <v>0</v>
      </c>
      <c r="AL34" s="393"/>
      <c r="AM34" s="393" t="e">
        <f>IF($AM$17&gt;0,0,MIN(AE34,AL34))</f>
        <v>#DIV/0!</v>
      </c>
      <c r="AN34" s="361"/>
      <c r="AO34" s="169" t="e">
        <f>AM34*AN34</f>
        <v>#DIV/0!</v>
      </c>
      <c r="AP34" s="411"/>
      <c r="AQ34" s="361">
        <f>IF(AR$69="",AF34-AP34,"")</f>
        <v>0</v>
      </c>
      <c r="AR34" s="401" t="s">
        <v>171</v>
      </c>
      <c r="AS34" s="361" t="e">
        <f>IF(AR$69="",AE34*AQ34,"")</f>
        <v>#DIV/0!</v>
      </c>
      <c r="AT34" s="393"/>
      <c r="AU34" s="393" t="e">
        <f>IF($AM$17&gt;0,0,MIN(AM34,AT34))</f>
        <v>#DIV/0!</v>
      </c>
      <c r="AV34" s="361"/>
      <c r="AW34" s="169" t="e">
        <f>AU34*AV34</f>
        <v>#DIV/0!</v>
      </c>
      <c r="AX34" s="411"/>
      <c r="AY34" s="361">
        <f>IF(AZ$69="",AN34-AX34,"")</f>
        <v>0</v>
      </c>
      <c r="AZ34" s="401" t="s">
        <v>171</v>
      </c>
      <c r="BA34" s="361" t="e">
        <f>IF(AZ$69="",AM34*AY34,"")</f>
        <v>#DIV/0!</v>
      </c>
      <c r="BB34" s="393"/>
      <c r="BC34" s="393" t="e">
        <f>IF($BB$17&gt;0,0,MIN(AU34,BB34))</f>
        <v>#DIV/0!</v>
      </c>
      <c r="BD34" s="361"/>
      <c r="BE34" s="169" t="e">
        <f>BC34*BD34</f>
        <v>#DIV/0!</v>
      </c>
      <c r="BF34" s="411"/>
      <c r="BG34" s="361">
        <f>IF(BH$69="",AV34-BF34,"")</f>
        <v>0</v>
      </c>
      <c r="BH34" s="401" t="s">
        <v>171</v>
      </c>
      <c r="BI34" s="361" t="e">
        <f>IF(BH$69="",AU34*BG34,"")</f>
        <v>#DIV/0!</v>
      </c>
      <c r="BJ34" s="393"/>
      <c r="BK34" s="393" t="e">
        <f>IF($BJ$17&gt;0,0,MIN(BC34,BJ34))</f>
        <v>#DIV/0!</v>
      </c>
      <c r="BL34" s="361"/>
      <c r="BM34" s="169" t="e">
        <f>BK34*BL34</f>
        <v>#DIV/0!</v>
      </c>
      <c r="BN34" s="412"/>
      <c r="BO34" s="403">
        <f>IF(BP$69="",BD34-BN34,"")</f>
        <v>0</v>
      </c>
      <c r="BP34" s="404" t="s">
        <v>171</v>
      </c>
      <c r="BQ34" s="403" t="e">
        <f>IF(BP$69="",BC34*BO34,"")</f>
        <v>#DIV/0!</v>
      </c>
      <c r="BR34" s="414"/>
      <c r="BS34" s="414" t="e">
        <f>IF($BJ$17&gt;0,0,MIN(BK34,BR34))</f>
        <v>#DIV/0!</v>
      </c>
      <c r="BT34" s="403"/>
      <c r="BU34" s="170" t="e">
        <f>BS34*BT34</f>
        <v>#DIV/0!</v>
      </c>
      <c r="BV34" s="345"/>
      <c r="BW34" s="345"/>
      <c r="BX34" s="345"/>
      <c r="BY34" s="345"/>
      <c r="BZ34" s="345"/>
      <c r="CA34" s="345"/>
      <c r="CB34" s="345"/>
      <c r="CC34" s="345"/>
      <c r="CD34" s="345"/>
      <c r="CE34" s="345"/>
      <c r="CF34" s="345"/>
      <c r="CG34" s="345"/>
      <c r="CH34" s="345"/>
      <c r="CI34" s="345"/>
      <c r="CJ34" s="345"/>
      <c r="CK34" s="345"/>
      <c r="CL34" s="345"/>
      <c r="CM34" s="345"/>
    </row>
    <row r="35" spans="1:91" ht="15.75" thickBot="1">
      <c r="A35" s="424"/>
      <c r="B35" s="425"/>
      <c r="C35" s="425"/>
      <c r="D35" s="425"/>
      <c r="E35" s="425"/>
      <c r="F35" s="425"/>
      <c r="G35" s="425"/>
      <c r="H35" s="144"/>
      <c r="I35" s="361">
        <f>F35*H35</f>
        <v>0</v>
      </c>
      <c r="J35" s="361">
        <f>G35*H35</f>
        <v>0</v>
      </c>
      <c r="K35" s="361">
        <f>0.5*(I35-J35)</f>
        <v>0</v>
      </c>
      <c r="L35" s="425"/>
      <c r="M35" s="361">
        <f>L35*H35</f>
        <v>0</v>
      </c>
      <c r="N35" s="361">
        <f>I35-M35</f>
        <v>0</v>
      </c>
      <c r="O35" s="144"/>
      <c r="P35" s="408">
        <f>0.95*O35</f>
        <v>0</v>
      </c>
      <c r="Q35" s="426"/>
      <c r="R35" s="361">
        <f>L35*Q35</f>
        <v>0</v>
      </c>
      <c r="S35" s="408">
        <f>P35-R35</f>
        <v>0</v>
      </c>
      <c r="T35" s="427"/>
      <c r="U35" s="474">
        <f>T35*H35</f>
        <v>0</v>
      </c>
      <c r="V35" s="474">
        <f>I35-U35</f>
        <v>0</v>
      </c>
      <c r="W35" s="426"/>
      <c r="X35" s="408">
        <f>T35*W35</f>
        <v>0</v>
      </c>
      <c r="Y35" s="428"/>
      <c r="Z35" s="144">
        <f>Q35-Y35</f>
        <v>0</v>
      </c>
      <c r="AA35" s="429" t="s">
        <v>171</v>
      </c>
      <c r="AB35" s="144">
        <f>IF(AA$69="",L35*Z35,"")</f>
        <v>0</v>
      </c>
      <c r="AC35" s="430"/>
      <c r="AD35" s="425"/>
      <c r="AE35" s="425" t="e">
        <f>IF($AE$17&gt;0,0,IF(AC35&gt;0,MIN(AC35,AD35),MIN(T35,AD35)))</f>
        <v>#DIV/0!</v>
      </c>
      <c r="AF35" s="426"/>
      <c r="AG35" s="431" t="e">
        <f>AE35*AF35</f>
        <v>#DIV/0!</v>
      </c>
      <c r="AH35" s="428"/>
      <c r="AI35" s="144">
        <f>W35-AH35</f>
        <v>0</v>
      </c>
      <c r="AJ35" s="429" t="s">
        <v>171</v>
      </c>
      <c r="AK35" s="144">
        <f>IF(AJ$69="",T35*AI35,"")</f>
        <v>0</v>
      </c>
      <c r="AL35" s="425"/>
      <c r="AM35" s="425" t="e">
        <f>IF($AM$17&gt;0,0,MIN(AE35,AL35))</f>
        <v>#DIV/0!</v>
      </c>
      <c r="AN35" s="144"/>
      <c r="AO35" s="177" t="e">
        <f>AM35*AN35</f>
        <v>#DIV/0!</v>
      </c>
      <c r="AP35" s="428"/>
      <c r="AQ35" s="144">
        <f>IF(AR$69="",AF35-AP35,"")</f>
        <v>0</v>
      </c>
      <c r="AR35" s="143" t="s">
        <v>171</v>
      </c>
      <c r="AS35" s="144" t="e">
        <f>IF(AR$69="",AE35*AQ35,"")</f>
        <v>#DIV/0!</v>
      </c>
      <c r="AT35" s="425"/>
      <c r="AU35" s="425" t="e">
        <f>IF($AM$17&gt;0,0,MIN(AM35,AT35))</f>
        <v>#DIV/0!</v>
      </c>
      <c r="AV35" s="144"/>
      <c r="AW35" s="177" t="e">
        <f>AU35*AV35</f>
        <v>#DIV/0!</v>
      </c>
      <c r="AX35" s="428"/>
      <c r="AY35" s="144">
        <f>IF(AZ$69="",AN35-AX35,"")</f>
        <v>0</v>
      </c>
      <c r="AZ35" s="143" t="s">
        <v>171</v>
      </c>
      <c r="BA35" s="144" t="e">
        <f>IF(AZ$69="",AM35*AY35,"")</f>
        <v>#DIV/0!</v>
      </c>
      <c r="BB35" s="425"/>
      <c r="BC35" s="425" t="e">
        <f>IF($BB$17&gt;0,0,MIN(AU35,BB35))</f>
        <v>#DIV/0!</v>
      </c>
      <c r="BD35" s="144"/>
      <c r="BE35" s="177" t="e">
        <f>BC35*BD35</f>
        <v>#DIV/0!</v>
      </c>
      <c r="BF35" s="428"/>
      <c r="BG35" s="144">
        <f>IF(BH$69="",AV35-BF35,"")</f>
        <v>0</v>
      </c>
      <c r="BH35" s="143" t="s">
        <v>171</v>
      </c>
      <c r="BI35" s="144" t="e">
        <f>IF(BH$69="",AU35*BG35,"")</f>
        <v>#DIV/0!</v>
      </c>
      <c r="BJ35" s="425"/>
      <c r="BK35" s="425" t="e">
        <f>IF($BJ$17&gt;0,0,MIN(BC35,BJ35))</f>
        <v>#DIV/0!</v>
      </c>
      <c r="BL35" s="144"/>
      <c r="BM35" s="177" t="e">
        <f>BK35*BL35</f>
        <v>#DIV/0!</v>
      </c>
      <c r="BN35" s="432"/>
      <c r="BO35" s="146">
        <f>IF(BP$69="",BD35-BN35,"")</f>
        <v>0</v>
      </c>
      <c r="BP35" s="145" t="s">
        <v>171</v>
      </c>
      <c r="BQ35" s="146" t="e">
        <f>IF(BP$69="",BC35*BO35,"")</f>
        <v>#DIV/0!</v>
      </c>
      <c r="BR35" s="433"/>
      <c r="BS35" s="433" t="e">
        <f>IF($BJ$17&gt;0,0,MIN(BK35,BR35))</f>
        <v>#DIV/0!</v>
      </c>
      <c r="BT35" s="146"/>
      <c r="BU35" s="178" t="e">
        <f>BS35*BT35</f>
        <v>#DIV/0!</v>
      </c>
      <c r="BV35" s="345"/>
      <c r="BW35" s="345"/>
      <c r="BX35" s="345"/>
      <c r="BY35" s="345"/>
      <c r="BZ35" s="345"/>
      <c r="CA35" s="345"/>
      <c r="CB35" s="345"/>
      <c r="CC35" s="345"/>
      <c r="CD35" s="345"/>
      <c r="CE35" s="345"/>
      <c r="CF35" s="345"/>
      <c r="CG35" s="345"/>
      <c r="CH35" s="345"/>
      <c r="CI35" s="345"/>
      <c r="CJ35" s="345"/>
      <c r="CK35" s="345"/>
      <c r="CL35" s="345"/>
      <c r="CM35" s="345"/>
    </row>
    <row r="36" spans="1:91" ht="15">
      <c r="A36" s="378"/>
      <c r="B36" s="379"/>
      <c r="C36" s="379"/>
      <c r="D36" s="26" t="s">
        <v>29</v>
      </c>
      <c r="E36" s="379"/>
      <c r="F36" s="379"/>
      <c r="G36" s="379"/>
      <c r="H36" s="382"/>
      <c r="I36" s="382"/>
      <c r="J36" s="382"/>
      <c r="K36" s="382"/>
      <c r="L36" s="379"/>
      <c r="M36" s="382"/>
      <c r="N36" s="382"/>
      <c r="O36" s="382"/>
      <c r="P36" s="383"/>
      <c r="Q36" s="434"/>
      <c r="R36" s="382"/>
      <c r="S36" s="383"/>
      <c r="T36" s="384"/>
      <c r="U36" s="353"/>
      <c r="V36" s="353"/>
      <c r="W36" s="434"/>
      <c r="X36" s="383"/>
      <c r="Y36" s="435"/>
      <c r="Z36" s="353"/>
      <c r="AA36" s="436"/>
      <c r="AB36" s="353"/>
      <c r="AC36" s="437"/>
      <c r="AD36" s="436"/>
      <c r="AE36" s="436"/>
      <c r="AF36" s="353"/>
      <c r="AG36" s="354"/>
      <c r="AH36" s="435"/>
      <c r="AI36" s="353"/>
      <c r="AJ36" s="436"/>
      <c r="AK36" s="353"/>
      <c r="AL36" s="436"/>
      <c r="AM36" s="436"/>
      <c r="AN36" s="353"/>
      <c r="AO36" s="354"/>
      <c r="AP36" s="435"/>
      <c r="AQ36" s="353"/>
      <c r="AR36" s="353"/>
      <c r="AS36" s="353"/>
      <c r="AT36" s="436"/>
      <c r="AU36" s="436"/>
      <c r="AV36" s="353"/>
      <c r="AW36" s="354"/>
      <c r="AX36" s="435"/>
      <c r="AY36" s="353"/>
      <c r="AZ36" s="353"/>
      <c r="BA36" s="353"/>
      <c r="BB36" s="436"/>
      <c r="BC36" s="436"/>
      <c r="BD36" s="353"/>
      <c r="BE36" s="354"/>
      <c r="BF36" s="435"/>
      <c r="BG36" s="353"/>
      <c r="BH36" s="353"/>
      <c r="BI36" s="353"/>
      <c r="BJ36" s="436"/>
      <c r="BK36" s="436"/>
      <c r="BL36" s="353"/>
      <c r="BM36" s="354"/>
      <c r="BN36" s="438"/>
      <c r="BO36" s="439"/>
      <c r="BP36" s="439"/>
      <c r="BQ36" s="439"/>
      <c r="BR36" s="440"/>
      <c r="BS36" s="440"/>
      <c r="BT36" s="439"/>
      <c r="BU36" s="356"/>
      <c r="BV36" s="345"/>
      <c r="BW36" s="345"/>
      <c r="BX36" s="345"/>
      <c r="BY36" s="345"/>
      <c r="BZ36" s="345"/>
      <c r="CA36" s="345"/>
      <c r="CB36" s="345"/>
      <c r="CC36" s="345"/>
      <c r="CD36" s="345"/>
      <c r="CE36" s="345"/>
      <c r="CF36" s="345"/>
      <c r="CG36" s="345"/>
      <c r="CH36" s="345"/>
      <c r="CI36" s="345"/>
      <c r="CJ36" s="345"/>
      <c r="CK36" s="345"/>
      <c r="CL36" s="345"/>
      <c r="CM36" s="345"/>
    </row>
    <row r="37" spans="1:91" ht="15">
      <c r="A37" s="392"/>
      <c r="B37" s="393"/>
      <c r="C37" s="393"/>
      <c r="D37" s="30" t="s">
        <v>33</v>
      </c>
      <c r="E37" s="393"/>
      <c r="F37" s="393"/>
      <c r="G37" s="393"/>
      <c r="H37" s="361"/>
      <c r="I37" s="361"/>
      <c r="J37" s="361"/>
      <c r="K37" s="361"/>
      <c r="L37" s="393"/>
      <c r="M37" s="361"/>
      <c r="N37" s="361"/>
      <c r="O37" s="361"/>
      <c r="P37" s="408"/>
      <c r="Q37" s="416"/>
      <c r="R37" s="361"/>
      <c r="S37" s="408"/>
      <c r="T37" s="409"/>
      <c r="U37" s="361"/>
      <c r="V37" s="361"/>
      <c r="W37" s="416"/>
      <c r="X37" s="408"/>
      <c r="Y37" s="411"/>
      <c r="Z37" s="361"/>
      <c r="AA37" s="393"/>
      <c r="AB37" s="361"/>
      <c r="AC37" s="422"/>
      <c r="AD37" s="393"/>
      <c r="AE37" s="393"/>
      <c r="AF37" s="361"/>
      <c r="AG37" s="169"/>
      <c r="AH37" s="411"/>
      <c r="AI37" s="361"/>
      <c r="AJ37" s="393"/>
      <c r="AK37" s="361"/>
      <c r="AL37" s="393"/>
      <c r="AM37" s="393"/>
      <c r="AN37" s="361"/>
      <c r="AO37" s="169"/>
      <c r="AP37" s="411"/>
      <c r="AQ37" s="361"/>
      <c r="AR37" s="361"/>
      <c r="AS37" s="361"/>
      <c r="AT37" s="393"/>
      <c r="AU37" s="393"/>
      <c r="AV37" s="361"/>
      <c r="AW37" s="169"/>
      <c r="AX37" s="411"/>
      <c r="AY37" s="361"/>
      <c r="AZ37" s="361"/>
      <c r="BA37" s="361"/>
      <c r="BB37" s="393"/>
      <c r="BC37" s="393"/>
      <c r="BD37" s="361"/>
      <c r="BE37" s="169"/>
      <c r="BF37" s="411"/>
      <c r="BG37" s="361"/>
      <c r="BH37" s="361"/>
      <c r="BI37" s="361"/>
      <c r="BJ37" s="393"/>
      <c r="BK37" s="393"/>
      <c r="BL37" s="361"/>
      <c r="BM37" s="169"/>
      <c r="BN37" s="412"/>
      <c r="BO37" s="403"/>
      <c r="BP37" s="403"/>
      <c r="BQ37" s="403"/>
      <c r="BR37" s="414"/>
      <c r="BS37" s="414"/>
      <c r="BT37" s="403"/>
      <c r="BU37" s="170"/>
      <c r="BV37" s="345"/>
      <c r="BW37" s="345"/>
      <c r="BX37" s="345"/>
      <c r="BY37" s="345"/>
      <c r="BZ37" s="345"/>
      <c r="CA37" s="345"/>
      <c r="CB37" s="345"/>
      <c r="CC37" s="345"/>
      <c r="CD37" s="345"/>
      <c r="CE37" s="345"/>
      <c r="CF37" s="345"/>
      <c r="CG37" s="345"/>
      <c r="CH37" s="345"/>
      <c r="CI37" s="345"/>
      <c r="CJ37" s="345"/>
      <c r="CK37" s="345"/>
      <c r="CL37" s="345"/>
      <c r="CM37" s="345"/>
    </row>
    <row r="38" spans="1:91" ht="15">
      <c r="A38" s="392"/>
      <c r="B38" s="393"/>
      <c r="C38" s="393"/>
      <c r="D38" s="393"/>
      <c r="E38" s="393"/>
      <c r="F38" s="393"/>
      <c r="G38" s="393"/>
      <c r="H38" s="361"/>
      <c r="I38" s="361">
        <f>F38*H38</f>
        <v>0</v>
      </c>
      <c r="J38" s="361">
        <f>G38*H38</f>
        <v>0</v>
      </c>
      <c r="K38" s="361">
        <f>0.5*(I38-J38)</f>
        <v>0</v>
      </c>
      <c r="L38" s="393"/>
      <c r="M38" s="361">
        <f>L38*H38</f>
        <v>0</v>
      </c>
      <c r="N38" s="361">
        <f>I38-M38</f>
        <v>0</v>
      </c>
      <c r="O38" s="361"/>
      <c r="P38" s="408">
        <f>0.95*O38</f>
        <v>0</v>
      </c>
      <c r="Q38" s="416"/>
      <c r="R38" s="361">
        <f>L38*Q38</f>
        <v>0</v>
      </c>
      <c r="S38" s="408">
        <f>P38-R38</f>
        <v>0</v>
      </c>
      <c r="T38" s="409"/>
      <c r="U38" s="466">
        <f t="shared" si="50" ref="U38:U54">T38*H38</f>
        <v>0</v>
      </c>
      <c r="V38" s="466">
        <f t="shared" si="51" ref="V38:V54">I38-U38</f>
        <v>0</v>
      </c>
      <c r="W38" s="416"/>
      <c r="X38" s="408">
        <f t="shared" si="52" ref="X38:X54">T38*W38</f>
        <v>0</v>
      </c>
      <c r="Y38" s="411"/>
      <c r="Z38" s="361">
        <f>Q38-Y38</f>
        <v>0</v>
      </c>
      <c r="AA38" s="394" t="s">
        <v>171</v>
      </c>
      <c r="AB38" s="361">
        <f>IF(AA$69="",L38*Z38,"")</f>
        <v>0</v>
      </c>
      <c r="AC38" s="394" t="s">
        <v>171</v>
      </c>
      <c r="AD38" s="394" t="s">
        <v>171</v>
      </c>
      <c r="AE38" s="393">
        <f>T38</f>
        <v>0</v>
      </c>
      <c r="AF38" s="361"/>
      <c r="AG38" s="169">
        <f>AE38*AF38</f>
        <v>0</v>
      </c>
      <c r="AH38" s="411"/>
      <c r="AI38" s="361">
        <f t="shared" si="53" ref="AI38:AI54">W38-AH38</f>
        <v>0</v>
      </c>
      <c r="AJ38" s="394" t="s">
        <v>171</v>
      </c>
      <c r="AK38" s="361">
        <f>IF(AJ$69="",T38*AI38,"")</f>
        <v>0</v>
      </c>
      <c r="AL38" s="394" t="s">
        <v>171</v>
      </c>
      <c r="AM38" s="393">
        <f>AE38</f>
        <v>0</v>
      </c>
      <c r="AN38" s="361"/>
      <c r="AO38" s="169">
        <f>AM38*AN38</f>
        <v>0</v>
      </c>
      <c r="AP38" s="411"/>
      <c r="AQ38" s="361">
        <f t="shared" si="54" ref="AQ38:AQ54">IF(AR$69="",AF38-AP38,"")</f>
        <v>0</v>
      </c>
      <c r="AR38" s="401" t="s">
        <v>171</v>
      </c>
      <c r="AS38" s="361">
        <f t="shared" si="55" ref="AS38:AS54">IF(AR$69="",AE38*AQ38,"")</f>
        <v>0</v>
      </c>
      <c r="AT38" s="394" t="s">
        <v>171</v>
      </c>
      <c r="AU38" s="393">
        <f>AM38</f>
        <v>0</v>
      </c>
      <c r="AV38" s="361"/>
      <c r="AW38" s="169">
        <f>AU38*AV38</f>
        <v>0</v>
      </c>
      <c r="AX38" s="411"/>
      <c r="AY38" s="361">
        <f t="shared" si="56" ref="AY38:AY42">IF(AZ$69="",AN38-AX38,"")</f>
        <v>0</v>
      </c>
      <c r="AZ38" s="401" t="s">
        <v>171</v>
      </c>
      <c r="BA38" s="361">
        <f t="shared" si="57" ref="BA38:BA42">IF(AZ$69="",AM38*AY38,"")</f>
        <v>0</v>
      </c>
      <c r="BB38" s="394" t="s">
        <v>171</v>
      </c>
      <c r="BC38" s="393">
        <f>AU38</f>
        <v>0</v>
      </c>
      <c r="BD38" s="361"/>
      <c r="BE38" s="169">
        <f>BC38*BD38</f>
        <v>0</v>
      </c>
      <c r="BF38" s="411"/>
      <c r="BG38" s="361">
        <f t="shared" si="58" ref="BG38:BG42">IF(BH$69="",AV38-BF38,"")</f>
        <v>0</v>
      </c>
      <c r="BH38" s="401" t="s">
        <v>171</v>
      </c>
      <c r="BI38" s="361">
        <f t="shared" si="59" ref="BI38:BI42">IF(BH$69="",AU38*BG38,"")</f>
        <v>0</v>
      </c>
      <c r="BJ38" s="394" t="s">
        <v>171</v>
      </c>
      <c r="BK38" s="393">
        <f>BC38</f>
        <v>0</v>
      </c>
      <c r="BL38" s="361"/>
      <c r="BM38" s="169">
        <f>BK38*BL38</f>
        <v>0</v>
      </c>
      <c r="BN38" s="412"/>
      <c r="BO38" s="403">
        <f t="shared" si="60" ref="BO38:BO42">IF(BP$69="",BD38-BN38,"")</f>
        <v>0</v>
      </c>
      <c r="BP38" s="404" t="s">
        <v>171</v>
      </c>
      <c r="BQ38" s="403">
        <f t="shared" si="61" ref="BQ38:BQ42">IF(BP$69="",BC38*BO38,"")</f>
        <v>0</v>
      </c>
      <c r="BR38" s="420" t="s">
        <v>171</v>
      </c>
      <c r="BS38" s="414">
        <f>BK38</f>
        <v>0</v>
      </c>
      <c r="BT38" s="403"/>
      <c r="BU38" s="170">
        <f>BS38*BT38</f>
        <v>0</v>
      </c>
      <c r="BV38" s="345"/>
      <c r="BW38" s="345"/>
      <c r="BX38" s="345"/>
      <c r="BY38" s="345"/>
      <c r="BZ38" s="345"/>
      <c r="CA38" s="345"/>
      <c r="CB38" s="345"/>
      <c r="CC38" s="345"/>
      <c r="CD38" s="345"/>
      <c r="CE38" s="345"/>
      <c r="CF38" s="345"/>
      <c r="CG38" s="345"/>
      <c r="CH38" s="345"/>
      <c r="CI38" s="345"/>
      <c r="CJ38" s="345"/>
      <c r="CK38" s="345"/>
      <c r="CL38" s="345"/>
      <c r="CM38" s="345"/>
    </row>
    <row r="39" spans="1:91" ht="15">
      <c r="A39" s="392"/>
      <c r="B39" s="393"/>
      <c r="C39" s="393"/>
      <c r="D39" s="393"/>
      <c r="E39" s="393"/>
      <c r="F39" s="393"/>
      <c r="G39" s="393"/>
      <c r="H39" s="361"/>
      <c r="I39" s="361">
        <f>F39*H39</f>
        <v>0</v>
      </c>
      <c r="J39" s="361">
        <f>G39*H39</f>
        <v>0</v>
      </c>
      <c r="K39" s="361">
        <f>0.5*(I39-J39)</f>
        <v>0</v>
      </c>
      <c r="L39" s="393"/>
      <c r="M39" s="361">
        <f>L39*H39</f>
        <v>0</v>
      </c>
      <c r="N39" s="361">
        <f>I39-M39</f>
        <v>0</v>
      </c>
      <c r="O39" s="361"/>
      <c r="P39" s="408">
        <f>0.95*O39</f>
        <v>0</v>
      </c>
      <c r="Q39" s="416"/>
      <c r="R39" s="361">
        <f>L39*Q39</f>
        <v>0</v>
      </c>
      <c r="S39" s="408">
        <f>P39-R39</f>
        <v>0</v>
      </c>
      <c r="T39" s="409"/>
      <c r="U39" s="466">
        <f>T39*H39</f>
        <v>0</v>
      </c>
      <c r="V39" s="466">
        <f>I39-U39</f>
        <v>0</v>
      </c>
      <c r="W39" s="416"/>
      <c r="X39" s="408">
        <f>T39*W39</f>
        <v>0</v>
      </c>
      <c r="Y39" s="411"/>
      <c r="Z39" s="361">
        <f t="shared" si="62" ref="Z39:Z42">Q39-Y39</f>
        <v>0</v>
      </c>
      <c r="AA39" s="394" t="s">
        <v>171</v>
      </c>
      <c r="AB39" s="361">
        <f t="shared" si="63" ref="AB39:AB42">IF(AA$69="",L39*Z39,"")</f>
        <v>0</v>
      </c>
      <c r="AC39" s="394" t="s">
        <v>171</v>
      </c>
      <c r="AD39" s="394" t="s">
        <v>171</v>
      </c>
      <c r="AE39" s="393">
        <f>T39</f>
        <v>0</v>
      </c>
      <c r="AF39" s="361"/>
      <c r="AG39" s="169">
        <f>AE39*AF39</f>
        <v>0</v>
      </c>
      <c r="AH39" s="411"/>
      <c r="AI39" s="361">
        <f>W39-AH39</f>
        <v>0</v>
      </c>
      <c r="AJ39" s="394" t="s">
        <v>171</v>
      </c>
      <c r="AK39" s="361">
        <f t="shared" si="64" ref="AK39:AK42">IF(AJ$69="",T39*AI39,"")</f>
        <v>0</v>
      </c>
      <c r="AL39" s="394" t="s">
        <v>171</v>
      </c>
      <c r="AM39" s="393">
        <f t="shared" si="65" ref="AM39:AM48">AE39</f>
        <v>0</v>
      </c>
      <c r="AN39" s="361"/>
      <c r="AO39" s="169">
        <f>AM39*AN39</f>
        <v>0</v>
      </c>
      <c r="AP39" s="411"/>
      <c r="AQ39" s="361">
        <f>IF(AR$69="",AF39-AP39,"")</f>
        <v>0</v>
      </c>
      <c r="AR39" s="401" t="s">
        <v>171</v>
      </c>
      <c r="AS39" s="361">
        <f>IF(AR$69="",AE39*AQ39,"")</f>
        <v>0</v>
      </c>
      <c r="AT39" s="394" t="s">
        <v>171</v>
      </c>
      <c r="AU39" s="393">
        <f t="shared" si="66" ref="AU39:AU42">AM39</f>
        <v>0</v>
      </c>
      <c r="AV39" s="361"/>
      <c r="AW39" s="169">
        <f>AU39*AV39</f>
        <v>0</v>
      </c>
      <c r="AX39" s="411"/>
      <c r="AY39" s="361">
        <f>IF(AZ$69="",AN39-AX39,"")</f>
        <v>0</v>
      </c>
      <c r="AZ39" s="401" t="s">
        <v>171</v>
      </c>
      <c r="BA39" s="361">
        <f>IF(AZ$69="",AM39*AY39,"")</f>
        <v>0</v>
      </c>
      <c r="BB39" s="394" t="s">
        <v>171</v>
      </c>
      <c r="BC39" s="393">
        <f t="shared" si="67" ref="BC39:BC42">AU39</f>
        <v>0</v>
      </c>
      <c r="BD39" s="361"/>
      <c r="BE39" s="169">
        <f>BC39*BD39</f>
        <v>0</v>
      </c>
      <c r="BF39" s="411"/>
      <c r="BG39" s="361">
        <f>IF(BH$69="",AV39-BF39,"")</f>
        <v>0</v>
      </c>
      <c r="BH39" s="401" t="s">
        <v>171</v>
      </c>
      <c r="BI39" s="361">
        <f>IF(BH$69="",AU39*BG39,"")</f>
        <v>0</v>
      </c>
      <c r="BJ39" s="394" t="s">
        <v>171</v>
      </c>
      <c r="BK39" s="393">
        <f t="shared" si="68" ref="BK39:BK42">BC39</f>
        <v>0</v>
      </c>
      <c r="BL39" s="361"/>
      <c r="BM39" s="169">
        <f>BK39*BL39</f>
        <v>0</v>
      </c>
      <c r="BN39" s="412"/>
      <c r="BO39" s="403">
        <f>IF(BP$69="",BD39-BN39,"")</f>
        <v>0</v>
      </c>
      <c r="BP39" s="404" t="s">
        <v>171</v>
      </c>
      <c r="BQ39" s="403">
        <f>IF(BP$69="",BC39*BO39,"")</f>
        <v>0</v>
      </c>
      <c r="BR39" s="420" t="s">
        <v>171</v>
      </c>
      <c r="BS39" s="414">
        <f t="shared" si="69" ref="BS39:BS42">BK39</f>
        <v>0</v>
      </c>
      <c r="BT39" s="403"/>
      <c r="BU39" s="170">
        <f>BS39*BT39</f>
        <v>0</v>
      </c>
      <c r="BV39" s="345"/>
      <c r="BW39" s="345"/>
      <c r="BX39" s="345"/>
      <c r="BY39" s="345"/>
      <c r="BZ39" s="345"/>
      <c r="CA39" s="345"/>
      <c r="CB39" s="345"/>
      <c r="CC39" s="345"/>
      <c r="CD39" s="345"/>
      <c r="CE39" s="345"/>
      <c r="CF39" s="345"/>
      <c r="CG39" s="345"/>
      <c r="CH39" s="345"/>
      <c r="CI39" s="345"/>
      <c r="CJ39" s="345"/>
      <c r="CK39" s="345"/>
      <c r="CL39" s="345"/>
      <c r="CM39" s="345"/>
    </row>
    <row r="40" spans="1:91" ht="15">
      <c r="A40" s="392"/>
      <c r="B40" s="393"/>
      <c r="C40" s="393"/>
      <c r="D40" s="393"/>
      <c r="E40" s="393"/>
      <c r="F40" s="393"/>
      <c r="G40" s="393"/>
      <c r="H40" s="361"/>
      <c r="I40" s="361">
        <f>F40*H40</f>
        <v>0</v>
      </c>
      <c r="J40" s="361">
        <f>G40*H40</f>
        <v>0</v>
      </c>
      <c r="K40" s="361">
        <f>0.5*(I40-J40)</f>
        <v>0</v>
      </c>
      <c r="L40" s="393"/>
      <c r="M40" s="361">
        <f>L40*H40</f>
        <v>0</v>
      </c>
      <c r="N40" s="361">
        <f>I40-M40</f>
        <v>0</v>
      </c>
      <c r="O40" s="361"/>
      <c r="P40" s="408">
        <f>0.95*O40</f>
        <v>0</v>
      </c>
      <c r="Q40" s="416"/>
      <c r="R40" s="361">
        <f>L40*Q40</f>
        <v>0</v>
      </c>
      <c r="S40" s="408">
        <f>P40-R40</f>
        <v>0</v>
      </c>
      <c r="T40" s="409"/>
      <c r="U40" s="466">
        <f>T40*H40</f>
        <v>0</v>
      </c>
      <c r="V40" s="466">
        <f>I40-U40</f>
        <v>0</v>
      </c>
      <c r="W40" s="416"/>
      <c r="X40" s="408">
        <f>T40*W40</f>
        <v>0</v>
      </c>
      <c r="Y40" s="411"/>
      <c r="Z40" s="361">
        <f>Q40-Y40</f>
        <v>0</v>
      </c>
      <c r="AA40" s="394" t="s">
        <v>171</v>
      </c>
      <c r="AB40" s="361">
        <f>IF(AA$69="",L40*Z40,"")</f>
        <v>0</v>
      </c>
      <c r="AC40" s="394" t="s">
        <v>171</v>
      </c>
      <c r="AD40" s="394" t="s">
        <v>171</v>
      </c>
      <c r="AE40" s="393">
        <f>T40</f>
        <v>0</v>
      </c>
      <c r="AF40" s="361"/>
      <c r="AG40" s="169">
        <f>AE40*AF40</f>
        <v>0</v>
      </c>
      <c r="AH40" s="411"/>
      <c r="AI40" s="361">
        <f>W40-AH40</f>
        <v>0</v>
      </c>
      <c r="AJ40" s="394" t="s">
        <v>171</v>
      </c>
      <c r="AK40" s="361">
        <f>IF(AJ$69="",T40*AI40,"")</f>
        <v>0</v>
      </c>
      <c r="AL40" s="394" t="s">
        <v>171</v>
      </c>
      <c r="AM40" s="393">
        <f>AE40</f>
        <v>0</v>
      </c>
      <c r="AN40" s="361"/>
      <c r="AO40" s="169">
        <f>AM40*AN40</f>
        <v>0</v>
      </c>
      <c r="AP40" s="411"/>
      <c r="AQ40" s="361">
        <f>IF(AR$69="",AF40-AP40,"")</f>
        <v>0</v>
      </c>
      <c r="AR40" s="401" t="s">
        <v>171</v>
      </c>
      <c r="AS40" s="361">
        <f>IF(AR$69="",AE40*AQ40,"")</f>
        <v>0</v>
      </c>
      <c r="AT40" s="394" t="s">
        <v>171</v>
      </c>
      <c r="AU40" s="393">
        <f>AM40</f>
        <v>0</v>
      </c>
      <c r="AV40" s="361"/>
      <c r="AW40" s="169">
        <f>AU40*AV40</f>
        <v>0</v>
      </c>
      <c r="AX40" s="411"/>
      <c r="AY40" s="361">
        <f>IF(AZ$69="",AN40-AX40,"")</f>
        <v>0</v>
      </c>
      <c r="AZ40" s="401" t="s">
        <v>171</v>
      </c>
      <c r="BA40" s="361">
        <f>IF(AZ$69="",AM40*AY40,"")</f>
        <v>0</v>
      </c>
      <c r="BB40" s="394" t="s">
        <v>171</v>
      </c>
      <c r="BC40" s="393">
        <f>AU40</f>
        <v>0</v>
      </c>
      <c r="BD40" s="361"/>
      <c r="BE40" s="169">
        <f>BC40*BD40</f>
        <v>0</v>
      </c>
      <c r="BF40" s="411"/>
      <c r="BG40" s="361">
        <f>IF(BH$69="",AV40-BF40,"")</f>
        <v>0</v>
      </c>
      <c r="BH40" s="401" t="s">
        <v>171</v>
      </c>
      <c r="BI40" s="361">
        <f>IF(BH$69="",AU40*BG40,"")</f>
        <v>0</v>
      </c>
      <c r="BJ40" s="394" t="s">
        <v>171</v>
      </c>
      <c r="BK40" s="393">
        <f>BC40</f>
        <v>0</v>
      </c>
      <c r="BL40" s="361"/>
      <c r="BM40" s="169">
        <f>BK40*BL40</f>
        <v>0</v>
      </c>
      <c r="BN40" s="412"/>
      <c r="BO40" s="403">
        <f>IF(BP$69="",BD40-BN40,"")</f>
        <v>0</v>
      </c>
      <c r="BP40" s="404" t="s">
        <v>171</v>
      </c>
      <c r="BQ40" s="403">
        <f>IF(BP$69="",BC40*BO40,"")</f>
        <v>0</v>
      </c>
      <c r="BR40" s="420" t="s">
        <v>171</v>
      </c>
      <c r="BS40" s="414">
        <f>BK40</f>
        <v>0</v>
      </c>
      <c r="BT40" s="403"/>
      <c r="BU40" s="170">
        <f>BS40*BT40</f>
        <v>0</v>
      </c>
      <c r="BV40" s="345"/>
      <c r="BW40" s="345"/>
      <c r="BX40" s="345"/>
      <c r="BY40" s="345"/>
      <c r="BZ40" s="345"/>
      <c r="CA40" s="345"/>
      <c r="CB40" s="345"/>
      <c r="CC40" s="345"/>
      <c r="CD40" s="345"/>
      <c r="CE40" s="345"/>
      <c r="CF40" s="345"/>
      <c r="CG40" s="345"/>
      <c r="CH40" s="345"/>
      <c r="CI40" s="345"/>
      <c r="CJ40" s="345"/>
      <c r="CK40" s="345"/>
      <c r="CL40" s="345"/>
      <c r="CM40" s="345"/>
    </row>
    <row r="41" spans="1:91" ht="15">
      <c r="A41" s="392"/>
      <c r="B41" s="393"/>
      <c r="C41" s="393"/>
      <c r="D41" s="393"/>
      <c r="E41" s="393"/>
      <c r="F41" s="393"/>
      <c r="G41" s="393"/>
      <c r="H41" s="361"/>
      <c r="I41" s="361">
        <f>F41*H41</f>
        <v>0</v>
      </c>
      <c r="J41" s="361">
        <f>G41*H41</f>
        <v>0</v>
      </c>
      <c r="K41" s="361">
        <f>0.5*(I41-J41)</f>
        <v>0</v>
      </c>
      <c r="L41" s="393"/>
      <c r="M41" s="361">
        <f>L41*H41</f>
        <v>0</v>
      </c>
      <c r="N41" s="361">
        <f>I41-M41</f>
        <v>0</v>
      </c>
      <c r="O41" s="361"/>
      <c r="P41" s="408">
        <f>0.95*O41</f>
        <v>0</v>
      </c>
      <c r="Q41" s="416"/>
      <c r="R41" s="361">
        <f>L41*Q41</f>
        <v>0</v>
      </c>
      <c r="S41" s="408">
        <f>P41-R41</f>
        <v>0</v>
      </c>
      <c r="T41" s="409"/>
      <c r="U41" s="466">
        <f>T41*H41</f>
        <v>0</v>
      </c>
      <c r="V41" s="466">
        <f>I41-U41</f>
        <v>0</v>
      </c>
      <c r="W41" s="416"/>
      <c r="X41" s="408">
        <f>T41*W41</f>
        <v>0</v>
      </c>
      <c r="Y41" s="411"/>
      <c r="Z41" s="361">
        <f>Q41-Y41</f>
        <v>0</v>
      </c>
      <c r="AA41" s="394" t="s">
        <v>171</v>
      </c>
      <c r="AB41" s="361">
        <f>IF(AA$69="",L41*Z41,"")</f>
        <v>0</v>
      </c>
      <c r="AC41" s="394" t="s">
        <v>171</v>
      </c>
      <c r="AD41" s="394" t="s">
        <v>171</v>
      </c>
      <c r="AE41" s="393">
        <f>T41</f>
        <v>0</v>
      </c>
      <c r="AF41" s="361"/>
      <c r="AG41" s="169">
        <f>AE41*AF41</f>
        <v>0</v>
      </c>
      <c r="AH41" s="411"/>
      <c r="AI41" s="361">
        <f>W41-AH41</f>
        <v>0</v>
      </c>
      <c r="AJ41" s="394" t="s">
        <v>171</v>
      </c>
      <c r="AK41" s="361">
        <f>IF(AJ$69="",T41*AI41,"")</f>
        <v>0</v>
      </c>
      <c r="AL41" s="394" t="s">
        <v>171</v>
      </c>
      <c r="AM41" s="393">
        <f>AE41</f>
        <v>0</v>
      </c>
      <c r="AN41" s="361"/>
      <c r="AO41" s="169">
        <f>AM41*AN41</f>
        <v>0</v>
      </c>
      <c r="AP41" s="411"/>
      <c r="AQ41" s="361">
        <f>IF(AR$69="",AF41-AP41,"")</f>
        <v>0</v>
      </c>
      <c r="AR41" s="401" t="s">
        <v>171</v>
      </c>
      <c r="AS41" s="361">
        <f>IF(AR$69="",AE41*AQ41,"")</f>
        <v>0</v>
      </c>
      <c r="AT41" s="394" t="s">
        <v>171</v>
      </c>
      <c r="AU41" s="393">
        <f>AM41</f>
        <v>0</v>
      </c>
      <c r="AV41" s="361"/>
      <c r="AW41" s="169">
        <f>AU41*AV41</f>
        <v>0</v>
      </c>
      <c r="AX41" s="411"/>
      <c r="AY41" s="361">
        <f>IF(AZ$69="",AN41-AX41,"")</f>
        <v>0</v>
      </c>
      <c r="AZ41" s="401" t="s">
        <v>171</v>
      </c>
      <c r="BA41" s="361">
        <f>IF(AZ$69="",AM41*AY41,"")</f>
        <v>0</v>
      </c>
      <c r="BB41" s="394" t="s">
        <v>171</v>
      </c>
      <c r="BC41" s="393">
        <f>AU41</f>
        <v>0</v>
      </c>
      <c r="BD41" s="361"/>
      <c r="BE41" s="169">
        <f>BC41*BD41</f>
        <v>0</v>
      </c>
      <c r="BF41" s="411"/>
      <c r="BG41" s="361">
        <f>IF(BH$69="",AV41-BF41,"")</f>
        <v>0</v>
      </c>
      <c r="BH41" s="401" t="s">
        <v>171</v>
      </c>
      <c r="BI41" s="361">
        <f>IF(BH$69="",AU41*BG41,"")</f>
        <v>0</v>
      </c>
      <c r="BJ41" s="394" t="s">
        <v>171</v>
      </c>
      <c r="BK41" s="393">
        <f>BC41</f>
        <v>0</v>
      </c>
      <c r="BL41" s="361"/>
      <c r="BM41" s="169">
        <f>BK41*BL41</f>
        <v>0</v>
      </c>
      <c r="BN41" s="412"/>
      <c r="BO41" s="403">
        <f>IF(BP$69="",BD41-BN41,"")</f>
        <v>0</v>
      </c>
      <c r="BP41" s="404" t="s">
        <v>171</v>
      </c>
      <c r="BQ41" s="403">
        <f>IF(BP$69="",BC41*BO41,"")</f>
        <v>0</v>
      </c>
      <c r="BR41" s="420" t="s">
        <v>171</v>
      </c>
      <c r="BS41" s="414">
        <f>BK41</f>
        <v>0</v>
      </c>
      <c r="BT41" s="403"/>
      <c r="BU41" s="170">
        <f>BS41*BT41</f>
        <v>0</v>
      </c>
      <c r="BV41" s="345"/>
      <c r="BW41" s="345"/>
      <c r="BX41" s="345"/>
      <c r="BY41" s="345"/>
      <c r="BZ41" s="345"/>
      <c r="CA41" s="345"/>
      <c r="CB41" s="345"/>
      <c r="CC41" s="345"/>
      <c r="CD41" s="345"/>
      <c r="CE41" s="345"/>
      <c r="CF41" s="345"/>
      <c r="CG41" s="345"/>
      <c r="CH41" s="345"/>
      <c r="CI41" s="345"/>
      <c r="CJ41" s="345"/>
      <c r="CK41" s="345"/>
      <c r="CL41" s="345"/>
      <c r="CM41" s="345"/>
    </row>
    <row r="42" spans="1:91" ht="15">
      <c r="A42" s="392"/>
      <c r="B42" s="393"/>
      <c r="C42" s="393"/>
      <c r="D42" s="393"/>
      <c r="E42" s="393"/>
      <c r="F42" s="393"/>
      <c r="G42" s="393"/>
      <c r="H42" s="361"/>
      <c r="I42" s="361">
        <f>F42*H42</f>
        <v>0</v>
      </c>
      <c r="J42" s="361">
        <f>G42*H42</f>
        <v>0</v>
      </c>
      <c r="K42" s="361">
        <f>0.5*(I42-J42)</f>
        <v>0</v>
      </c>
      <c r="L42" s="393"/>
      <c r="M42" s="361">
        <f>L42*H42</f>
        <v>0</v>
      </c>
      <c r="N42" s="361">
        <f>I42-M42</f>
        <v>0</v>
      </c>
      <c r="O42" s="361"/>
      <c r="P42" s="408">
        <f>0.95*O42</f>
        <v>0</v>
      </c>
      <c r="Q42" s="416"/>
      <c r="R42" s="361">
        <f>L42*Q42</f>
        <v>0</v>
      </c>
      <c r="S42" s="408">
        <f>P42-R42</f>
        <v>0</v>
      </c>
      <c r="T42" s="409"/>
      <c r="U42" s="466">
        <f>T42*H42</f>
        <v>0</v>
      </c>
      <c r="V42" s="466">
        <f>I42-U42</f>
        <v>0</v>
      </c>
      <c r="W42" s="416"/>
      <c r="X42" s="408">
        <f>T42*W42</f>
        <v>0</v>
      </c>
      <c r="Y42" s="411"/>
      <c r="Z42" s="361">
        <f>Q42-Y42</f>
        <v>0</v>
      </c>
      <c r="AA42" s="394" t="s">
        <v>171</v>
      </c>
      <c r="AB42" s="361">
        <f>IF(AA$69="",L42*Z42,"")</f>
        <v>0</v>
      </c>
      <c r="AC42" s="394" t="s">
        <v>171</v>
      </c>
      <c r="AD42" s="394" t="s">
        <v>171</v>
      </c>
      <c r="AE42" s="393">
        <f>T42</f>
        <v>0</v>
      </c>
      <c r="AF42" s="361"/>
      <c r="AG42" s="169">
        <f>AE42*AF42</f>
        <v>0</v>
      </c>
      <c r="AH42" s="411"/>
      <c r="AI42" s="361">
        <f>W42-AH42</f>
        <v>0</v>
      </c>
      <c r="AJ42" s="394" t="s">
        <v>171</v>
      </c>
      <c r="AK42" s="361">
        <f>IF(AJ$69="",T42*AI42,"")</f>
        <v>0</v>
      </c>
      <c r="AL42" s="394" t="s">
        <v>171</v>
      </c>
      <c r="AM42" s="393">
        <f>AE42</f>
        <v>0</v>
      </c>
      <c r="AN42" s="361"/>
      <c r="AO42" s="169">
        <f>AM42*AN42</f>
        <v>0</v>
      </c>
      <c r="AP42" s="411"/>
      <c r="AQ42" s="361">
        <f>IF(AR$69="",AF42-AP42,"")</f>
        <v>0</v>
      </c>
      <c r="AR42" s="401" t="s">
        <v>171</v>
      </c>
      <c r="AS42" s="361">
        <f>IF(AR$69="",AE42*AQ42,"")</f>
        <v>0</v>
      </c>
      <c r="AT42" s="394" t="s">
        <v>171</v>
      </c>
      <c r="AU42" s="393">
        <f>AM42</f>
        <v>0</v>
      </c>
      <c r="AV42" s="361"/>
      <c r="AW42" s="169">
        <f>AU42*AV42</f>
        <v>0</v>
      </c>
      <c r="AX42" s="411"/>
      <c r="AY42" s="361">
        <f>IF(AZ$69="",AN42-AX42,"")</f>
        <v>0</v>
      </c>
      <c r="AZ42" s="401" t="s">
        <v>171</v>
      </c>
      <c r="BA42" s="361">
        <f>IF(AZ$69="",AM42*AY42,"")</f>
        <v>0</v>
      </c>
      <c r="BB42" s="394" t="s">
        <v>171</v>
      </c>
      <c r="BC42" s="393">
        <f>AU42</f>
        <v>0</v>
      </c>
      <c r="BD42" s="361"/>
      <c r="BE42" s="169">
        <f>BC42*BD42</f>
        <v>0</v>
      </c>
      <c r="BF42" s="411"/>
      <c r="BG42" s="361">
        <f>IF(BH$69="",AV42-BF42,"")</f>
        <v>0</v>
      </c>
      <c r="BH42" s="401" t="s">
        <v>171</v>
      </c>
      <c r="BI42" s="361">
        <f>IF(BH$69="",AU42*BG42,"")</f>
        <v>0</v>
      </c>
      <c r="BJ42" s="394" t="s">
        <v>171</v>
      </c>
      <c r="BK42" s="393">
        <f>BC42</f>
        <v>0</v>
      </c>
      <c r="BL42" s="361"/>
      <c r="BM42" s="169">
        <f>BK42*BL42</f>
        <v>0</v>
      </c>
      <c r="BN42" s="412"/>
      <c r="BO42" s="403">
        <f>IF(BP$69="",BD42-BN42,"")</f>
        <v>0</v>
      </c>
      <c r="BP42" s="404" t="s">
        <v>171</v>
      </c>
      <c r="BQ42" s="403">
        <f>IF(BP$69="",BC42*BO42,"")</f>
        <v>0</v>
      </c>
      <c r="BR42" s="420" t="s">
        <v>171</v>
      </c>
      <c r="BS42" s="414">
        <f>BK42</f>
        <v>0</v>
      </c>
      <c r="BT42" s="403"/>
      <c r="BU42" s="170">
        <f>BS42*BT42</f>
        <v>0</v>
      </c>
      <c r="BV42" s="345"/>
      <c r="BW42" s="345"/>
      <c r="BX42" s="345"/>
      <c r="BY42" s="345"/>
      <c r="BZ42" s="345"/>
      <c r="CA42" s="345"/>
      <c r="CB42" s="345"/>
      <c r="CC42" s="345"/>
      <c r="CD42" s="345"/>
      <c r="CE42" s="345"/>
      <c r="CF42" s="345"/>
      <c r="CG42" s="345"/>
      <c r="CH42" s="345"/>
      <c r="CI42" s="345"/>
      <c r="CJ42" s="345"/>
      <c r="CK42" s="345"/>
      <c r="CL42" s="345"/>
      <c r="CM42" s="345"/>
    </row>
    <row r="43" spans="1:91" ht="15">
      <c r="A43" s="392"/>
      <c r="B43" s="393"/>
      <c r="C43" s="393"/>
      <c r="D43" s="463" t="s">
        <v>31</v>
      </c>
      <c r="E43" s="393"/>
      <c r="F43" s="393"/>
      <c r="G43" s="393"/>
      <c r="H43" s="361"/>
      <c r="I43" s="361"/>
      <c r="J43" s="361"/>
      <c r="K43" s="361"/>
      <c r="L43" s="393"/>
      <c r="M43" s="361"/>
      <c r="N43" s="361"/>
      <c r="O43" s="361"/>
      <c r="P43" s="408"/>
      <c r="Q43" s="416"/>
      <c r="R43" s="361"/>
      <c r="S43" s="408"/>
      <c r="T43" s="409"/>
      <c r="U43" s="361"/>
      <c r="V43" s="361"/>
      <c r="W43" s="416"/>
      <c r="X43" s="408"/>
      <c r="Y43" s="411"/>
      <c r="Z43" s="361"/>
      <c r="AA43" s="393"/>
      <c r="AB43" s="361"/>
      <c r="AC43" s="393"/>
      <c r="AD43" s="393"/>
      <c r="AE43" s="393"/>
      <c r="AF43" s="361"/>
      <c r="AG43" s="169"/>
      <c r="AH43" s="411"/>
      <c r="AI43" s="361"/>
      <c r="AJ43" s="393"/>
      <c r="AK43" s="361"/>
      <c r="AL43" s="393"/>
      <c r="AM43" s="393"/>
      <c r="AN43" s="361"/>
      <c r="AO43" s="169"/>
      <c r="AP43" s="411"/>
      <c r="AQ43" s="361"/>
      <c r="AR43" s="361"/>
      <c r="AS43" s="361"/>
      <c r="AT43" s="393"/>
      <c r="AU43" s="393"/>
      <c r="AV43" s="361"/>
      <c r="AW43" s="169"/>
      <c r="AX43" s="411"/>
      <c r="AY43" s="361"/>
      <c r="AZ43" s="361"/>
      <c r="BA43" s="361"/>
      <c r="BB43" s="393"/>
      <c r="BC43" s="393"/>
      <c r="BD43" s="361"/>
      <c r="BE43" s="169"/>
      <c r="BF43" s="411"/>
      <c r="BG43" s="361"/>
      <c r="BH43" s="361"/>
      <c r="BI43" s="361"/>
      <c r="BJ43" s="393"/>
      <c r="BK43" s="393"/>
      <c r="BL43" s="361"/>
      <c r="BM43" s="169"/>
      <c r="BN43" s="412"/>
      <c r="BO43" s="403"/>
      <c r="BP43" s="403"/>
      <c r="BQ43" s="403"/>
      <c r="BR43" s="414"/>
      <c r="BS43" s="414"/>
      <c r="BT43" s="403"/>
      <c r="BU43" s="170"/>
      <c r="BV43" s="345"/>
      <c r="BW43" s="345"/>
      <c r="BX43" s="345"/>
      <c r="BY43" s="345"/>
      <c r="BZ43" s="345"/>
      <c r="CA43" s="345"/>
      <c r="CB43" s="345"/>
      <c r="CC43" s="345"/>
      <c r="CD43" s="345"/>
      <c r="CE43" s="345"/>
      <c r="CF43" s="345"/>
      <c r="CG43" s="345"/>
      <c r="CH43" s="345"/>
      <c r="CI43" s="345"/>
      <c r="CJ43" s="345"/>
      <c r="CK43" s="345"/>
      <c r="CL43" s="345"/>
      <c r="CM43" s="345"/>
    </row>
    <row r="44" spans="1:91" ht="15">
      <c r="A44" s="392"/>
      <c r="B44" s="393"/>
      <c r="C44" s="393"/>
      <c r="D44" s="475"/>
      <c r="E44" s="393"/>
      <c r="F44" s="393"/>
      <c r="G44" s="393"/>
      <c r="H44" s="361"/>
      <c r="I44" s="361">
        <f>F44*H44</f>
        <v>0</v>
      </c>
      <c r="J44" s="361">
        <f>G44*H44</f>
        <v>0</v>
      </c>
      <c r="K44" s="361">
        <f>0.5*(I44-J44)</f>
        <v>0</v>
      </c>
      <c r="L44" s="393"/>
      <c r="M44" s="361">
        <f>L44*H44</f>
        <v>0</v>
      </c>
      <c r="N44" s="361">
        <f>I44-M44</f>
        <v>0</v>
      </c>
      <c r="O44" s="361"/>
      <c r="P44" s="408">
        <f>0.95*O44</f>
        <v>0</v>
      </c>
      <c r="Q44" s="416"/>
      <c r="R44" s="361">
        <f>L44*Q44</f>
        <v>0</v>
      </c>
      <c r="S44" s="408">
        <f>P44-R44</f>
        <v>0</v>
      </c>
      <c r="T44" s="409"/>
      <c r="U44" s="466">
        <f>T44*H44</f>
        <v>0</v>
      </c>
      <c r="V44" s="466">
        <f>I44-U44</f>
        <v>0</v>
      </c>
      <c r="W44" s="416"/>
      <c r="X44" s="408">
        <f>T44*W44</f>
        <v>0</v>
      </c>
      <c r="Y44" s="411"/>
      <c r="Z44" s="361">
        <f>Q44-Y44</f>
        <v>0</v>
      </c>
      <c r="AA44" s="394" t="s">
        <v>171</v>
      </c>
      <c r="AB44" s="361">
        <f>IF(AA$69="",L44*Z44,"")</f>
        <v>0</v>
      </c>
      <c r="AC44" s="394" t="s">
        <v>171</v>
      </c>
      <c r="AD44" s="394" t="s">
        <v>171</v>
      </c>
      <c r="AE44" s="393">
        <f>T44</f>
        <v>0</v>
      </c>
      <c r="AF44" s="361"/>
      <c r="AG44" s="169">
        <f>AE44*AF44</f>
        <v>0</v>
      </c>
      <c r="AH44" s="411"/>
      <c r="AI44" s="361">
        <f>W44-AH44</f>
        <v>0</v>
      </c>
      <c r="AJ44" s="394" t="s">
        <v>171</v>
      </c>
      <c r="AK44" s="361">
        <f>IF(AJ$69="",T44*AI44,"")</f>
        <v>0</v>
      </c>
      <c r="AL44" s="394" t="s">
        <v>171</v>
      </c>
      <c r="AM44" s="393">
        <f>AE44</f>
        <v>0</v>
      </c>
      <c r="AN44" s="361"/>
      <c r="AO44" s="169">
        <f>AM44*AN44</f>
        <v>0</v>
      </c>
      <c r="AP44" s="411"/>
      <c r="AQ44" s="361">
        <f>IF(AR$69="",AF44-AP44,"")</f>
        <v>0</v>
      </c>
      <c r="AR44" s="401" t="s">
        <v>171</v>
      </c>
      <c r="AS44" s="361">
        <f>IF(AR$69="",AE44*AQ44,"")</f>
        <v>0</v>
      </c>
      <c r="AT44" s="394" t="s">
        <v>171</v>
      </c>
      <c r="AU44" s="393">
        <f t="shared" si="70" ref="AU44:AU48">AM44</f>
        <v>0</v>
      </c>
      <c r="AV44" s="361"/>
      <c r="AW44" s="169">
        <f>AU44*AV44</f>
        <v>0</v>
      </c>
      <c r="AX44" s="411"/>
      <c r="AY44" s="361">
        <f t="shared" si="71" ref="AY44:AY48">IF(AZ$69="",AN44-AX44,"")</f>
        <v>0</v>
      </c>
      <c r="AZ44" s="401" t="s">
        <v>171</v>
      </c>
      <c r="BA44" s="361">
        <f t="shared" si="72" ref="BA44:BA48">IF(AZ$69="",AM44*AY44,"")</f>
        <v>0</v>
      </c>
      <c r="BB44" s="394" t="s">
        <v>171</v>
      </c>
      <c r="BC44" s="393">
        <f t="shared" si="73" ref="BC44:BC48">AU44</f>
        <v>0</v>
      </c>
      <c r="BD44" s="361"/>
      <c r="BE44" s="169">
        <f>BC44*BD44</f>
        <v>0</v>
      </c>
      <c r="BF44" s="411"/>
      <c r="BG44" s="361">
        <f t="shared" si="74" ref="BG44:BG48">IF(BH$69="",AV44-BF44,"")</f>
        <v>0</v>
      </c>
      <c r="BH44" s="401" t="s">
        <v>171</v>
      </c>
      <c r="BI44" s="361">
        <f t="shared" si="75" ref="BI44:BI48">IF(BH$69="",AU44*BG44,"")</f>
        <v>0</v>
      </c>
      <c r="BJ44" s="394" t="s">
        <v>171</v>
      </c>
      <c r="BK44" s="393">
        <f t="shared" si="76" ref="BK44:BK48">BC44</f>
        <v>0</v>
      </c>
      <c r="BL44" s="361"/>
      <c r="BM44" s="169">
        <f>BK44*BL44</f>
        <v>0</v>
      </c>
      <c r="BN44" s="412"/>
      <c r="BO44" s="403">
        <f t="shared" si="77" ref="BO44:BO48">IF(BP$69="",BD44-BN44,"")</f>
        <v>0</v>
      </c>
      <c r="BP44" s="404" t="s">
        <v>171</v>
      </c>
      <c r="BQ44" s="403">
        <f t="shared" si="78" ref="BQ44:BQ48">IF(BP$69="",BC44*BO44,"")</f>
        <v>0</v>
      </c>
      <c r="BR44" s="420" t="s">
        <v>171</v>
      </c>
      <c r="BS44" s="414">
        <f t="shared" si="79" ref="BS44:BS48">BK44</f>
        <v>0</v>
      </c>
      <c r="BT44" s="403"/>
      <c r="BU44" s="170">
        <f>BS44*BT44</f>
        <v>0</v>
      </c>
      <c r="BV44" s="345"/>
      <c r="BW44" s="345"/>
      <c r="BX44" s="345"/>
      <c r="BY44" s="345"/>
      <c r="BZ44" s="345"/>
      <c r="CA44" s="345"/>
      <c r="CB44" s="345"/>
      <c r="CC44" s="345"/>
      <c r="CD44" s="345"/>
      <c r="CE44" s="345"/>
      <c r="CF44" s="345"/>
      <c r="CG44" s="345"/>
      <c r="CH44" s="345"/>
      <c r="CI44" s="345"/>
      <c r="CJ44" s="345"/>
      <c r="CK44" s="345"/>
      <c r="CL44" s="345"/>
      <c r="CM44" s="345"/>
    </row>
    <row r="45" spans="1:91" ht="15">
      <c r="A45" s="392"/>
      <c r="B45" s="393"/>
      <c r="C45" s="393"/>
      <c r="D45" s="475"/>
      <c r="E45" s="393"/>
      <c r="F45" s="393"/>
      <c r="G45" s="393"/>
      <c r="H45" s="361"/>
      <c r="I45" s="361">
        <f>F45*H45</f>
        <v>0</v>
      </c>
      <c r="J45" s="361">
        <f>G45*H45</f>
        <v>0</v>
      </c>
      <c r="K45" s="361">
        <f>0.5*(I45-J45)</f>
        <v>0</v>
      </c>
      <c r="L45" s="393"/>
      <c r="M45" s="361">
        <f>L45*H45</f>
        <v>0</v>
      </c>
      <c r="N45" s="361">
        <f>I45-M45</f>
        <v>0</v>
      </c>
      <c r="O45" s="361"/>
      <c r="P45" s="408">
        <f>0.95*O45</f>
        <v>0</v>
      </c>
      <c r="Q45" s="416"/>
      <c r="R45" s="361">
        <f>L45*Q45</f>
        <v>0</v>
      </c>
      <c r="S45" s="408">
        <f>P45-R45</f>
        <v>0</v>
      </c>
      <c r="T45" s="409"/>
      <c r="U45" s="466">
        <f>T45*H45</f>
        <v>0</v>
      </c>
      <c r="V45" s="466">
        <f>I45-U45</f>
        <v>0</v>
      </c>
      <c r="W45" s="416"/>
      <c r="X45" s="408">
        <f>T45*W45</f>
        <v>0</v>
      </c>
      <c r="Y45" s="411"/>
      <c r="Z45" s="361">
        <f t="shared" si="80" ref="Z45:Z48">Q45-Y45</f>
        <v>0</v>
      </c>
      <c r="AA45" s="394" t="s">
        <v>171</v>
      </c>
      <c r="AB45" s="361">
        <f t="shared" si="81" ref="AB45:AB48">IF(AA$69="",L45*Z45,"")</f>
        <v>0</v>
      </c>
      <c r="AC45" s="394" t="s">
        <v>171</v>
      </c>
      <c r="AD45" s="394" t="s">
        <v>171</v>
      </c>
      <c r="AE45" s="393">
        <f>T45</f>
        <v>0</v>
      </c>
      <c r="AF45" s="361"/>
      <c r="AG45" s="169">
        <f>AE45*AF45</f>
        <v>0</v>
      </c>
      <c r="AH45" s="411"/>
      <c r="AI45" s="361">
        <f>W45-AH45</f>
        <v>0</v>
      </c>
      <c r="AJ45" s="394" t="s">
        <v>171</v>
      </c>
      <c r="AK45" s="361">
        <f t="shared" si="82" ref="AK45:AK48">IF(AJ$69="",T45*AI45,"")</f>
        <v>0</v>
      </c>
      <c r="AL45" s="394" t="s">
        <v>171</v>
      </c>
      <c r="AM45" s="393">
        <f>AE45</f>
        <v>0</v>
      </c>
      <c r="AN45" s="361"/>
      <c r="AO45" s="169">
        <f>AM45*AN45</f>
        <v>0</v>
      </c>
      <c r="AP45" s="411"/>
      <c r="AQ45" s="361">
        <f>IF(AR$69="",AF45-AP45,"")</f>
        <v>0</v>
      </c>
      <c r="AR45" s="401" t="s">
        <v>171</v>
      </c>
      <c r="AS45" s="361">
        <f>IF(AR$69="",AE45*AQ45,"")</f>
        <v>0</v>
      </c>
      <c r="AT45" s="394" t="s">
        <v>171</v>
      </c>
      <c r="AU45" s="393">
        <f>AM45</f>
        <v>0</v>
      </c>
      <c r="AV45" s="361"/>
      <c r="AW45" s="169">
        <f>AU45*AV45</f>
        <v>0</v>
      </c>
      <c r="AX45" s="411"/>
      <c r="AY45" s="361">
        <f>IF(AZ$69="",AN45-AX45,"")</f>
        <v>0</v>
      </c>
      <c r="AZ45" s="401" t="s">
        <v>171</v>
      </c>
      <c r="BA45" s="361">
        <f>IF(AZ$69="",AM45*AY45,"")</f>
        <v>0</v>
      </c>
      <c r="BB45" s="394" t="s">
        <v>171</v>
      </c>
      <c r="BC45" s="393">
        <f>AU45</f>
        <v>0</v>
      </c>
      <c r="BD45" s="361"/>
      <c r="BE45" s="169">
        <f>BC45*BD45</f>
        <v>0</v>
      </c>
      <c r="BF45" s="411"/>
      <c r="BG45" s="361">
        <f>IF(BH$69="",AV45-BF45,"")</f>
        <v>0</v>
      </c>
      <c r="BH45" s="401" t="s">
        <v>171</v>
      </c>
      <c r="BI45" s="361">
        <f>IF(BH$69="",AU45*BG45,"")</f>
        <v>0</v>
      </c>
      <c r="BJ45" s="394" t="s">
        <v>171</v>
      </c>
      <c r="BK45" s="393">
        <f>BC45</f>
        <v>0</v>
      </c>
      <c r="BL45" s="361"/>
      <c r="BM45" s="169">
        <f>BK45*BL45</f>
        <v>0</v>
      </c>
      <c r="BN45" s="412"/>
      <c r="BO45" s="403">
        <f>IF(BP$69="",BD45-BN45,"")</f>
        <v>0</v>
      </c>
      <c r="BP45" s="404" t="s">
        <v>171</v>
      </c>
      <c r="BQ45" s="403">
        <f>IF(BP$69="",BC45*BO45,"")</f>
        <v>0</v>
      </c>
      <c r="BR45" s="420" t="s">
        <v>171</v>
      </c>
      <c r="BS45" s="414">
        <f>BK45</f>
        <v>0</v>
      </c>
      <c r="BT45" s="403"/>
      <c r="BU45" s="170">
        <f>BS45*BT45</f>
        <v>0</v>
      </c>
      <c r="BV45" s="345"/>
      <c r="BW45" s="345"/>
      <c r="BX45" s="345"/>
      <c r="BY45" s="345"/>
      <c r="BZ45" s="345"/>
      <c r="CA45" s="345"/>
      <c r="CB45" s="345"/>
      <c r="CC45" s="345"/>
      <c r="CD45" s="345"/>
      <c r="CE45" s="345"/>
      <c r="CF45" s="345"/>
      <c r="CG45" s="345"/>
      <c r="CH45" s="345"/>
      <c r="CI45" s="345"/>
      <c r="CJ45" s="345"/>
      <c r="CK45" s="345"/>
      <c r="CL45" s="345"/>
      <c r="CM45" s="345"/>
    </row>
    <row r="46" spans="1:91" ht="15">
      <c r="A46" s="392"/>
      <c r="B46" s="393"/>
      <c r="C46" s="393"/>
      <c r="D46" s="475"/>
      <c r="E46" s="393"/>
      <c r="F46" s="393"/>
      <c r="G46" s="393"/>
      <c r="H46" s="361"/>
      <c r="I46" s="361">
        <f>F46*H46</f>
        <v>0</v>
      </c>
      <c r="J46" s="361">
        <f>G46*H46</f>
        <v>0</v>
      </c>
      <c r="K46" s="361">
        <f>0.5*(I46-J46)</f>
        <v>0</v>
      </c>
      <c r="L46" s="393"/>
      <c r="M46" s="361">
        <f>L46*H46</f>
        <v>0</v>
      </c>
      <c r="N46" s="361">
        <f>I46-M46</f>
        <v>0</v>
      </c>
      <c r="O46" s="361"/>
      <c r="P46" s="408">
        <f>0.95*O46</f>
        <v>0</v>
      </c>
      <c r="Q46" s="416"/>
      <c r="R46" s="361">
        <f>L46*Q46</f>
        <v>0</v>
      </c>
      <c r="S46" s="408">
        <f>P46-R46</f>
        <v>0</v>
      </c>
      <c r="T46" s="409"/>
      <c r="U46" s="466">
        <f>T46*H46</f>
        <v>0</v>
      </c>
      <c r="V46" s="466">
        <f>I46-U46</f>
        <v>0</v>
      </c>
      <c r="W46" s="416"/>
      <c r="X46" s="408">
        <f>T46*W46</f>
        <v>0</v>
      </c>
      <c r="Y46" s="411"/>
      <c r="Z46" s="361">
        <f>Q46-Y46</f>
        <v>0</v>
      </c>
      <c r="AA46" s="394" t="s">
        <v>171</v>
      </c>
      <c r="AB46" s="361">
        <f>IF(AA$69="",L46*Z46,"")</f>
        <v>0</v>
      </c>
      <c r="AC46" s="394" t="s">
        <v>171</v>
      </c>
      <c r="AD46" s="394" t="s">
        <v>171</v>
      </c>
      <c r="AE46" s="393">
        <f>T46</f>
        <v>0</v>
      </c>
      <c r="AF46" s="361"/>
      <c r="AG46" s="169">
        <f>AE46*AF46</f>
        <v>0</v>
      </c>
      <c r="AH46" s="411"/>
      <c r="AI46" s="361">
        <f>W46-AH46</f>
        <v>0</v>
      </c>
      <c r="AJ46" s="394" t="s">
        <v>171</v>
      </c>
      <c r="AK46" s="361">
        <f>IF(AJ$69="",T46*AI46,"")</f>
        <v>0</v>
      </c>
      <c r="AL46" s="394" t="s">
        <v>171</v>
      </c>
      <c r="AM46" s="393">
        <f>AE46</f>
        <v>0</v>
      </c>
      <c r="AN46" s="361"/>
      <c r="AO46" s="169">
        <f>AM46*AN46</f>
        <v>0</v>
      </c>
      <c r="AP46" s="411"/>
      <c r="AQ46" s="361">
        <f>IF(AR$69="",AF46-AP46,"")</f>
        <v>0</v>
      </c>
      <c r="AR46" s="401" t="s">
        <v>171</v>
      </c>
      <c r="AS46" s="361">
        <f>IF(AR$69="",AE46*AQ46,"")</f>
        <v>0</v>
      </c>
      <c r="AT46" s="394" t="s">
        <v>171</v>
      </c>
      <c r="AU46" s="393">
        <f>AM46</f>
        <v>0</v>
      </c>
      <c r="AV46" s="361"/>
      <c r="AW46" s="169">
        <f>AU46*AV46</f>
        <v>0</v>
      </c>
      <c r="AX46" s="411"/>
      <c r="AY46" s="361">
        <f>IF(AZ$69="",AN46-AX46,"")</f>
        <v>0</v>
      </c>
      <c r="AZ46" s="401" t="s">
        <v>171</v>
      </c>
      <c r="BA46" s="361">
        <f>IF(AZ$69="",AM46*AY46,"")</f>
        <v>0</v>
      </c>
      <c r="BB46" s="394" t="s">
        <v>171</v>
      </c>
      <c r="BC46" s="393">
        <f>AU46</f>
        <v>0</v>
      </c>
      <c r="BD46" s="361"/>
      <c r="BE46" s="169">
        <f>BC46*BD46</f>
        <v>0</v>
      </c>
      <c r="BF46" s="411"/>
      <c r="BG46" s="361">
        <f>IF(BH$69="",AV46-BF46,"")</f>
        <v>0</v>
      </c>
      <c r="BH46" s="401" t="s">
        <v>171</v>
      </c>
      <c r="BI46" s="361">
        <f>IF(BH$69="",AU46*BG46,"")</f>
        <v>0</v>
      </c>
      <c r="BJ46" s="394" t="s">
        <v>171</v>
      </c>
      <c r="BK46" s="393">
        <f>BC46</f>
        <v>0</v>
      </c>
      <c r="BL46" s="361"/>
      <c r="BM46" s="169">
        <f>BK46*BL46</f>
        <v>0</v>
      </c>
      <c r="BN46" s="412"/>
      <c r="BO46" s="403">
        <f>IF(BP$69="",BD46-BN46,"")</f>
        <v>0</v>
      </c>
      <c r="BP46" s="404" t="s">
        <v>171</v>
      </c>
      <c r="BQ46" s="403">
        <f>IF(BP$69="",BC46*BO46,"")</f>
        <v>0</v>
      </c>
      <c r="BR46" s="420" t="s">
        <v>171</v>
      </c>
      <c r="BS46" s="414">
        <f>BK46</f>
        <v>0</v>
      </c>
      <c r="BT46" s="403"/>
      <c r="BU46" s="170">
        <f>BS46*BT46</f>
        <v>0</v>
      </c>
      <c r="BV46" s="345"/>
      <c r="BW46" s="345"/>
      <c r="BX46" s="345"/>
      <c r="BY46" s="345"/>
      <c r="BZ46" s="345"/>
      <c r="CA46" s="345"/>
      <c r="CB46" s="345"/>
      <c r="CC46" s="345"/>
      <c r="CD46" s="345"/>
      <c r="CE46" s="345"/>
      <c r="CF46" s="345"/>
      <c r="CG46" s="345"/>
      <c r="CH46" s="345"/>
      <c r="CI46" s="345"/>
      <c r="CJ46" s="345"/>
      <c r="CK46" s="345"/>
      <c r="CL46" s="345"/>
      <c r="CM46" s="345"/>
    </row>
    <row r="47" spans="1:91" ht="15">
      <c r="A47" s="392"/>
      <c r="B47" s="393"/>
      <c r="C47" s="393"/>
      <c r="D47" s="475"/>
      <c r="E47" s="393"/>
      <c r="F47" s="393"/>
      <c r="G47" s="393"/>
      <c r="H47" s="361"/>
      <c r="I47" s="361">
        <f>F47*H47</f>
        <v>0</v>
      </c>
      <c r="J47" s="361">
        <f>G47*H47</f>
        <v>0</v>
      </c>
      <c r="K47" s="361">
        <f>0.5*(I47-J47)</f>
        <v>0</v>
      </c>
      <c r="L47" s="393"/>
      <c r="M47" s="361">
        <f>L47*H47</f>
        <v>0</v>
      </c>
      <c r="N47" s="361">
        <f>I47-M47</f>
        <v>0</v>
      </c>
      <c r="O47" s="361"/>
      <c r="P47" s="408">
        <f>0.95*O47</f>
        <v>0</v>
      </c>
      <c r="Q47" s="416"/>
      <c r="R47" s="361">
        <f>L47*Q47</f>
        <v>0</v>
      </c>
      <c r="S47" s="408">
        <f>P47-R47</f>
        <v>0</v>
      </c>
      <c r="T47" s="409"/>
      <c r="U47" s="466">
        <f>T47*H47</f>
        <v>0</v>
      </c>
      <c r="V47" s="466">
        <f>I47-U47</f>
        <v>0</v>
      </c>
      <c r="W47" s="416"/>
      <c r="X47" s="408">
        <f>T47*W47</f>
        <v>0</v>
      </c>
      <c r="Y47" s="411"/>
      <c r="Z47" s="361">
        <f>Q47-Y47</f>
        <v>0</v>
      </c>
      <c r="AA47" s="394" t="s">
        <v>171</v>
      </c>
      <c r="AB47" s="361">
        <f>IF(AA$69="",L47*Z47,"")</f>
        <v>0</v>
      </c>
      <c r="AC47" s="394" t="s">
        <v>171</v>
      </c>
      <c r="AD47" s="394" t="s">
        <v>171</v>
      </c>
      <c r="AE47" s="393">
        <f>T47</f>
        <v>0</v>
      </c>
      <c r="AF47" s="361"/>
      <c r="AG47" s="169">
        <f>AE47*AF47</f>
        <v>0</v>
      </c>
      <c r="AH47" s="411"/>
      <c r="AI47" s="361">
        <f>W47-AH47</f>
        <v>0</v>
      </c>
      <c r="AJ47" s="394" t="s">
        <v>171</v>
      </c>
      <c r="AK47" s="361">
        <f>IF(AJ$69="",T47*AI47,"")</f>
        <v>0</v>
      </c>
      <c r="AL47" s="394" t="s">
        <v>171</v>
      </c>
      <c r="AM47" s="393">
        <f>AE47</f>
        <v>0</v>
      </c>
      <c r="AN47" s="361"/>
      <c r="AO47" s="169">
        <f>AM47*AN47</f>
        <v>0</v>
      </c>
      <c r="AP47" s="411"/>
      <c r="AQ47" s="361">
        <f>IF(AR$69="",AF47-AP47,"")</f>
        <v>0</v>
      </c>
      <c r="AR47" s="401" t="s">
        <v>171</v>
      </c>
      <c r="AS47" s="361">
        <f>IF(AR$69="",AE47*AQ47,"")</f>
        <v>0</v>
      </c>
      <c r="AT47" s="394" t="s">
        <v>171</v>
      </c>
      <c r="AU47" s="393">
        <f>AM47</f>
        <v>0</v>
      </c>
      <c r="AV47" s="361"/>
      <c r="AW47" s="169">
        <f>AU47*AV47</f>
        <v>0</v>
      </c>
      <c r="AX47" s="411"/>
      <c r="AY47" s="361">
        <f>IF(AZ$69="",AN47-AX47,"")</f>
        <v>0</v>
      </c>
      <c r="AZ47" s="401" t="s">
        <v>171</v>
      </c>
      <c r="BA47" s="361">
        <f>IF(AZ$69="",AM47*AY47,"")</f>
        <v>0</v>
      </c>
      <c r="BB47" s="394" t="s">
        <v>171</v>
      </c>
      <c r="BC47" s="393">
        <f>AU47</f>
        <v>0</v>
      </c>
      <c r="BD47" s="361"/>
      <c r="BE47" s="169">
        <f>BC47*BD47</f>
        <v>0</v>
      </c>
      <c r="BF47" s="411"/>
      <c r="BG47" s="361">
        <f>IF(BH$69="",AV47-BF47,"")</f>
        <v>0</v>
      </c>
      <c r="BH47" s="401" t="s">
        <v>171</v>
      </c>
      <c r="BI47" s="361">
        <f>IF(BH$69="",AU47*BG47,"")</f>
        <v>0</v>
      </c>
      <c r="BJ47" s="394" t="s">
        <v>171</v>
      </c>
      <c r="BK47" s="393">
        <f>BC47</f>
        <v>0</v>
      </c>
      <c r="BL47" s="361"/>
      <c r="BM47" s="169">
        <f>BK47*BL47</f>
        <v>0</v>
      </c>
      <c r="BN47" s="412"/>
      <c r="BO47" s="403">
        <f>IF(BP$69="",BD47-BN47,"")</f>
        <v>0</v>
      </c>
      <c r="BP47" s="404" t="s">
        <v>171</v>
      </c>
      <c r="BQ47" s="403">
        <f>IF(BP$69="",BC47*BO47,"")</f>
        <v>0</v>
      </c>
      <c r="BR47" s="420" t="s">
        <v>171</v>
      </c>
      <c r="BS47" s="414">
        <f>BK47</f>
        <v>0</v>
      </c>
      <c r="BT47" s="403"/>
      <c r="BU47" s="170">
        <f>BS47*BT47</f>
        <v>0</v>
      </c>
      <c r="BV47" s="345"/>
      <c r="BW47" s="345"/>
      <c r="BX47" s="345"/>
      <c r="BY47" s="345"/>
      <c r="BZ47" s="345"/>
      <c r="CA47" s="345"/>
      <c r="CB47" s="345"/>
      <c r="CC47" s="345"/>
      <c r="CD47" s="345"/>
      <c r="CE47" s="345"/>
      <c r="CF47" s="345"/>
      <c r="CG47" s="345"/>
      <c r="CH47" s="345"/>
      <c r="CI47" s="345"/>
      <c r="CJ47" s="345"/>
      <c r="CK47" s="345"/>
      <c r="CL47" s="345"/>
      <c r="CM47" s="345"/>
    </row>
    <row r="48" spans="1:91" ht="15.75" thickBot="1">
      <c r="A48" s="392"/>
      <c r="B48" s="393"/>
      <c r="C48" s="393"/>
      <c r="D48" s="475"/>
      <c r="E48" s="393"/>
      <c r="F48" s="393"/>
      <c r="G48" s="393"/>
      <c r="H48" s="361"/>
      <c r="I48" s="361">
        <f>F48*H48</f>
        <v>0</v>
      </c>
      <c r="J48" s="361">
        <f>G48*H48</f>
        <v>0</v>
      </c>
      <c r="K48" s="361">
        <f>0.5*(I48-J48)</f>
        <v>0</v>
      </c>
      <c r="L48" s="393"/>
      <c r="M48" s="361">
        <f>L48*H48</f>
        <v>0</v>
      </c>
      <c r="N48" s="361">
        <f>I48-M48</f>
        <v>0</v>
      </c>
      <c r="O48" s="361"/>
      <c r="P48" s="408">
        <f>0.95*O48</f>
        <v>0</v>
      </c>
      <c r="Q48" s="416"/>
      <c r="R48" s="361">
        <f>L48*Q48</f>
        <v>0</v>
      </c>
      <c r="S48" s="408">
        <f>P48-R48</f>
        <v>0</v>
      </c>
      <c r="T48" s="409"/>
      <c r="U48" s="474">
        <f>T48*H48</f>
        <v>0</v>
      </c>
      <c r="V48" s="474">
        <f>I48-U48</f>
        <v>0</v>
      </c>
      <c r="W48" s="416"/>
      <c r="X48" s="408">
        <f>T48*W48</f>
        <v>0</v>
      </c>
      <c r="Y48" s="428"/>
      <c r="Z48" s="144">
        <f>Q48-Y48</f>
        <v>0</v>
      </c>
      <c r="AA48" s="429" t="s">
        <v>171</v>
      </c>
      <c r="AB48" s="144">
        <f>IF(AA$69="",L48*Z48,"")</f>
        <v>0</v>
      </c>
      <c r="AC48" s="429" t="s">
        <v>171</v>
      </c>
      <c r="AD48" s="429" t="s">
        <v>171</v>
      </c>
      <c r="AE48" s="425">
        <f>T48</f>
        <v>0</v>
      </c>
      <c r="AF48" s="144"/>
      <c r="AG48" s="177">
        <f>AE48*AF48</f>
        <v>0</v>
      </c>
      <c r="AH48" s="428"/>
      <c r="AI48" s="144">
        <f>W48-AH48</f>
        <v>0</v>
      </c>
      <c r="AJ48" s="429" t="s">
        <v>171</v>
      </c>
      <c r="AK48" s="144">
        <f>IF(AJ$69="",T48*AI48,"")</f>
        <v>0</v>
      </c>
      <c r="AL48" s="429" t="s">
        <v>171</v>
      </c>
      <c r="AM48" s="425">
        <f>AE48</f>
        <v>0</v>
      </c>
      <c r="AN48" s="144"/>
      <c r="AO48" s="177">
        <f>AM48*AN48</f>
        <v>0</v>
      </c>
      <c r="AP48" s="428"/>
      <c r="AQ48" s="144">
        <f>IF(AR$69="",AF48-AP48,"")</f>
        <v>0</v>
      </c>
      <c r="AR48" s="143" t="s">
        <v>171</v>
      </c>
      <c r="AS48" s="144">
        <f>IF(AR$69="",AE48*AQ48,"")</f>
        <v>0</v>
      </c>
      <c r="AT48" s="429" t="s">
        <v>171</v>
      </c>
      <c r="AU48" s="425">
        <f>AM48</f>
        <v>0</v>
      </c>
      <c r="AV48" s="144"/>
      <c r="AW48" s="177">
        <f>AU48*AV48</f>
        <v>0</v>
      </c>
      <c r="AX48" s="428"/>
      <c r="AY48" s="144">
        <f>IF(AZ$69="",AN48-AX48,"")</f>
        <v>0</v>
      </c>
      <c r="AZ48" s="143" t="s">
        <v>171</v>
      </c>
      <c r="BA48" s="144">
        <f>IF(AZ$69="",AM48*AY48,"")</f>
        <v>0</v>
      </c>
      <c r="BB48" s="429" t="s">
        <v>171</v>
      </c>
      <c r="BC48" s="425">
        <f>AU48</f>
        <v>0</v>
      </c>
      <c r="BD48" s="144"/>
      <c r="BE48" s="177">
        <f>BC48*BD48</f>
        <v>0</v>
      </c>
      <c r="BF48" s="428"/>
      <c r="BG48" s="144">
        <f>IF(BH$69="",AV48-BF48,"")</f>
        <v>0</v>
      </c>
      <c r="BH48" s="143" t="s">
        <v>171</v>
      </c>
      <c r="BI48" s="144">
        <f>IF(BH$69="",AU48*BG48,"")</f>
        <v>0</v>
      </c>
      <c r="BJ48" s="429" t="s">
        <v>171</v>
      </c>
      <c r="BK48" s="425">
        <f>BC48</f>
        <v>0</v>
      </c>
      <c r="BL48" s="144"/>
      <c r="BM48" s="177">
        <f>BK48*BL48</f>
        <v>0</v>
      </c>
      <c r="BN48" s="432"/>
      <c r="BO48" s="146">
        <f>IF(BP$69="",BD48-BN48,"")</f>
        <v>0</v>
      </c>
      <c r="BP48" s="145" t="s">
        <v>171</v>
      </c>
      <c r="BQ48" s="146">
        <f>IF(BP$69="",BC48*BO48,"")</f>
        <v>0</v>
      </c>
      <c r="BR48" s="441" t="s">
        <v>171</v>
      </c>
      <c r="BS48" s="433">
        <f>BK48</f>
        <v>0</v>
      </c>
      <c r="BT48" s="146"/>
      <c r="BU48" s="178">
        <f>BS48*BT48</f>
        <v>0</v>
      </c>
      <c r="BV48" s="345"/>
      <c r="BW48" s="345"/>
      <c r="BX48" s="345"/>
      <c r="BY48" s="345"/>
      <c r="BZ48" s="345"/>
      <c r="CA48" s="345"/>
      <c r="CB48" s="345"/>
      <c r="CC48" s="345"/>
      <c r="CD48" s="345"/>
      <c r="CE48" s="345"/>
      <c r="CF48" s="345"/>
      <c r="CG48" s="345"/>
      <c r="CH48" s="345"/>
      <c r="CI48" s="345"/>
      <c r="CJ48" s="345"/>
      <c r="CK48" s="345"/>
      <c r="CL48" s="345"/>
      <c r="CM48" s="345"/>
    </row>
    <row r="49" spans="1:91" ht="30">
      <c r="A49" s="378"/>
      <c r="B49" s="379"/>
      <c r="C49" s="379"/>
      <c r="D49" s="32" t="s">
        <v>36</v>
      </c>
      <c r="E49" s="379"/>
      <c r="F49" s="379"/>
      <c r="G49" s="379"/>
      <c r="H49" s="382"/>
      <c r="I49" s="382"/>
      <c r="J49" s="382"/>
      <c r="K49" s="382"/>
      <c r="L49" s="379"/>
      <c r="M49" s="382"/>
      <c r="N49" s="382"/>
      <c r="O49" s="382"/>
      <c r="P49" s="383"/>
      <c r="Q49" s="434"/>
      <c r="R49" s="382"/>
      <c r="S49" s="383"/>
      <c r="T49" s="384"/>
      <c r="U49" s="353"/>
      <c r="V49" s="353"/>
      <c r="W49" s="434"/>
      <c r="X49" s="383"/>
      <c r="Y49" s="435"/>
      <c r="Z49" s="353"/>
      <c r="AA49" s="436"/>
      <c r="AB49" s="353"/>
      <c r="AC49" s="436"/>
      <c r="AD49" s="436"/>
      <c r="AE49" s="436"/>
      <c r="AF49" s="353"/>
      <c r="AG49" s="354"/>
      <c r="AH49" s="435"/>
      <c r="AI49" s="353"/>
      <c r="AJ49" s="436"/>
      <c r="AK49" s="353"/>
      <c r="AL49" s="436"/>
      <c r="AM49" s="436"/>
      <c r="AN49" s="353"/>
      <c r="AO49" s="354"/>
      <c r="AP49" s="435"/>
      <c r="AQ49" s="353"/>
      <c r="AR49" s="353"/>
      <c r="AS49" s="353"/>
      <c r="AT49" s="436"/>
      <c r="AU49" s="436"/>
      <c r="AV49" s="353"/>
      <c r="AW49" s="354"/>
      <c r="AX49" s="435"/>
      <c r="AY49" s="353"/>
      <c r="AZ49" s="353"/>
      <c r="BA49" s="353"/>
      <c r="BB49" s="436"/>
      <c r="BC49" s="436"/>
      <c r="BD49" s="353"/>
      <c r="BE49" s="354"/>
      <c r="BF49" s="435"/>
      <c r="BG49" s="353"/>
      <c r="BH49" s="353"/>
      <c r="BI49" s="353"/>
      <c r="BJ49" s="436"/>
      <c r="BK49" s="436"/>
      <c r="BL49" s="353"/>
      <c r="BM49" s="354"/>
      <c r="BN49" s="438"/>
      <c r="BO49" s="439"/>
      <c r="BP49" s="439"/>
      <c r="BQ49" s="439"/>
      <c r="BR49" s="440"/>
      <c r="BS49" s="440"/>
      <c r="BT49" s="439"/>
      <c r="BU49" s="356"/>
      <c r="BV49" s="345"/>
      <c r="BW49" s="345"/>
      <c r="BX49" s="345"/>
      <c r="BY49" s="345"/>
      <c r="BZ49" s="345"/>
      <c r="CA49" s="345"/>
      <c r="CB49" s="345"/>
      <c r="CC49" s="345"/>
      <c r="CD49" s="345"/>
      <c r="CE49" s="345"/>
      <c r="CF49" s="345"/>
      <c r="CG49" s="345"/>
      <c r="CH49" s="345"/>
      <c r="CI49" s="345"/>
      <c r="CJ49" s="345"/>
      <c r="CK49" s="345"/>
      <c r="CL49" s="345"/>
      <c r="CM49" s="345"/>
    </row>
    <row r="50" spans="1:91" ht="15">
      <c r="A50" s="392"/>
      <c r="B50" s="393"/>
      <c r="C50" s="393"/>
      <c r="D50" s="30" t="s">
        <v>32</v>
      </c>
      <c r="E50" s="393"/>
      <c r="F50" s="393"/>
      <c r="G50" s="393"/>
      <c r="H50" s="361"/>
      <c r="I50" s="361">
        <f>F50*H50</f>
        <v>0</v>
      </c>
      <c r="J50" s="361">
        <f>G50*H50</f>
        <v>0</v>
      </c>
      <c r="K50" s="361">
        <f>0.5*(I50-J50)</f>
        <v>0</v>
      </c>
      <c r="L50" s="393"/>
      <c r="M50" s="361">
        <f>L50*H50</f>
        <v>0</v>
      </c>
      <c r="N50" s="361">
        <f>I50-M50</f>
        <v>0</v>
      </c>
      <c r="O50" s="361"/>
      <c r="P50" s="408">
        <f>0.95*O50</f>
        <v>0</v>
      </c>
      <c r="Q50" s="416"/>
      <c r="R50" s="361">
        <f>L50*Q50</f>
        <v>0</v>
      </c>
      <c r="S50" s="408">
        <f>P50-R50</f>
        <v>0</v>
      </c>
      <c r="T50" s="409"/>
      <c r="U50" s="466">
        <f>T50*H50</f>
        <v>0</v>
      </c>
      <c r="V50" s="466">
        <f>I50-U50</f>
        <v>0</v>
      </c>
      <c r="W50" s="416"/>
      <c r="X50" s="408">
        <f>T50*W50</f>
        <v>0</v>
      </c>
      <c r="Y50" s="411"/>
      <c r="Z50" s="361">
        <f>Q50-Y50</f>
        <v>0</v>
      </c>
      <c r="AA50" s="394" t="s">
        <v>171</v>
      </c>
      <c r="AB50" s="361">
        <f>IF(AA$69="",L50*Z50,"")</f>
        <v>0</v>
      </c>
      <c r="AC50" s="394" t="s">
        <v>171</v>
      </c>
      <c r="AD50" s="394" t="s">
        <v>171</v>
      </c>
      <c r="AE50" s="393">
        <f>T50</f>
        <v>0</v>
      </c>
      <c r="AF50" s="361"/>
      <c r="AG50" s="169">
        <f>AE50*AF50</f>
        <v>0</v>
      </c>
      <c r="AH50" s="411"/>
      <c r="AI50" s="361">
        <f>W50-AH50</f>
        <v>0</v>
      </c>
      <c r="AJ50" s="394" t="s">
        <v>171</v>
      </c>
      <c r="AK50" s="361">
        <f>IF(AJ$69="",T50*AI50,"")</f>
        <v>0</v>
      </c>
      <c r="AL50" s="394" t="s">
        <v>171</v>
      </c>
      <c r="AM50" s="393">
        <f>AE50</f>
        <v>0</v>
      </c>
      <c r="AN50" s="361"/>
      <c r="AO50" s="169">
        <f>AM50*AN50</f>
        <v>0</v>
      </c>
      <c r="AP50" s="411"/>
      <c r="AQ50" s="361">
        <f>IF(AR$69="",AF50-AP50,"")</f>
        <v>0</v>
      </c>
      <c r="AR50" s="401" t="s">
        <v>171</v>
      </c>
      <c r="AS50" s="361">
        <f>IF(AR$69="",AE50*AQ50,"")</f>
        <v>0</v>
      </c>
      <c r="AT50" s="394" t="s">
        <v>171</v>
      </c>
      <c r="AU50" s="393">
        <f>AM50</f>
        <v>0</v>
      </c>
      <c r="AV50" s="361"/>
      <c r="AW50" s="169">
        <f>AU50*AV50</f>
        <v>0</v>
      </c>
      <c r="AX50" s="411"/>
      <c r="AY50" s="361">
        <f t="shared" si="83" ref="AY50:AY54">IF(AZ$69="",AN50-AX50,"")</f>
        <v>0</v>
      </c>
      <c r="AZ50" s="401" t="s">
        <v>171</v>
      </c>
      <c r="BA50" s="361">
        <f t="shared" si="84" ref="BA50:BA54">IF(AZ$69="",AM50*AY50,"")</f>
        <v>0</v>
      </c>
      <c r="BB50" s="394" t="s">
        <v>171</v>
      </c>
      <c r="BC50" s="393">
        <f>AU50</f>
        <v>0</v>
      </c>
      <c r="BD50" s="361"/>
      <c r="BE50" s="169">
        <f>BC50*BD50</f>
        <v>0</v>
      </c>
      <c r="BF50" s="411"/>
      <c r="BG50" s="361">
        <f t="shared" si="85" ref="BG50:BG54">IF(BH$69="",AV50-BF50,"")</f>
        <v>0</v>
      </c>
      <c r="BH50" s="401" t="s">
        <v>171</v>
      </c>
      <c r="BI50" s="361">
        <f t="shared" si="86" ref="BI50:BI54">IF(BH$69="",AU50*BG50,"")</f>
        <v>0</v>
      </c>
      <c r="BJ50" s="394" t="s">
        <v>171</v>
      </c>
      <c r="BK50" s="393">
        <f>BC50</f>
        <v>0</v>
      </c>
      <c r="BL50" s="361"/>
      <c r="BM50" s="169">
        <f>BK50*BL50</f>
        <v>0</v>
      </c>
      <c r="BN50" s="412"/>
      <c r="BO50" s="403">
        <f t="shared" si="87" ref="BO50:BO54">IF(BP$69="",BD50-BN50,"")</f>
        <v>0</v>
      </c>
      <c r="BP50" s="404" t="s">
        <v>171</v>
      </c>
      <c r="BQ50" s="403">
        <f t="shared" si="88" ref="BQ50:BQ54">IF(BP$69="",BC50*BO50,"")</f>
        <v>0</v>
      </c>
      <c r="BR50" s="420" t="s">
        <v>171</v>
      </c>
      <c r="BS50" s="414">
        <f>BK50</f>
        <v>0</v>
      </c>
      <c r="BT50" s="403"/>
      <c r="BU50" s="170">
        <f>BS50*BT50</f>
        <v>0</v>
      </c>
      <c r="BV50" s="345"/>
      <c r="BW50" s="345"/>
      <c r="BX50" s="345"/>
      <c r="BY50" s="345"/>
      <c r="BZ50" s="345"/>
      <c r="CA50" s="345"/>
      <c r="CB50" s="345"/>
      <c r="CC50" s="345"/>
      <c r="CD50" s="345"/>
      <c r="CE50" s="345"/>
      <c r="CF50" s="345"/>
      <c r="CG50" s="345"/>
      <c r="CH50" s="345"/>
      <c r="CI50" s="345"/>
      <c r="CJ50" s="345"/>
      <c r="CK50" s="345"/>
      <c r="CL50" s="345"/>
      <c r="CM50" s="345"/>
    </row>
    <row r="51" spans="1:91" ht="15">
      <c r="A51" s="392"/>
      <c r="B51" s="393"/>
      <c r="C51" s="393"/>
      <c r="D51" s="475"/>
      <c r="E51" s="393"/>
      <c r="F51" s="393"/>
      <c r="G51" s="393"/>
      <c r="H51" s="361"/>
      <c r="I51" s="361">
        <f>F51*H51</f>
        <v>0</v>
      </c>
      <c r="J51" s="361">
        <f>G51*H51</f>
        <v>0</v>
      </c>
      <c r="K51" s="361">
        <f>0.5*(I51-J51)</f>
        <v>0</v>
      </c>
      <c r="L51" s="393"/>
      <c r="M51" s="361">
        <f>L51*H51</f>
        <v>0</v>
      </c>
      <c r="N51" s="361">
        <f>I51-M51</f>
        <v>0</v>
      </c>
      <c r="O51" s="361"/>
      <c r="P51" s="408">
        <f>0.95*O51</f>
        <v>0</v>
      </c>
      <c r="Q51" s="416"/>
      <c r="R51" s="361">
        <f>L51*Q51</f>
        <v>0</v>
      </c>
      <c r="S51" s="408">
        <f>P51-R51</f>
        <v>0</v>
      </c>
      <c r="T51" s="409"/>
      <c r="U51" s="466">
        <f>T51*H51</f>
        <v>0</v>
      </c>
      <c r="V51" s="466">
        <f>I51-U51</f>
        <v>0</v>
      </c>
      <c r="W51" s="416"/>
      <c r="X51" s="408">
        <f>T51*W51</f>
        <v>0</v>
      </c>
      <c r="Y51" s="411"/>
      <c r="Z51" s="361">
        <f t="shared" si="89" ref="Z51:Z54">Q51-Y51</f>
        <v>0</v>
      </c>
      <c r="AA51" s="394" t="s">
        <v>171</v>
      </c>
      <c r="AB51" s="361">
        <f t="shared" si="90" ref="AB51:AB54">IF(AA$69="",L51*Z51,"")</f>
        <v>0</v>
      </c>
      <c r="AC51" s="394" t="s">
        <v>171</v>
      </c>
      <c r="AD51" s="394" t="s">
        <v>171</v>
      </c>
      <c r="AE51" s="393">
        <f>T51</f>
        <v>0</v>
      </c>
      <c r="AF51" s="361"/>
      <c r="AG51" s="169">
        <f>AE51*AF51</f>
        <v>0</v>
      </c>
      <c r="AH51" s="411"/>
      <c r="AI51" s="361">
        <f>W51-AH51</f>
        <v>0</v>
      </c>
      <c r="AJ51" s="394" t="s">
        <v>171</v>
      </c>
      <c r="AK51" s="361">
        <f t="shared" si="91" ref="AK51:AK54">IF(AJ$69="",T51*AI51,"")</f>
        <v>0</v>
      </c>
      <c r="AL51" s="394" t="s">
        <v>171</v>
      </c>
      <c r="AM51" s="393">
        <f>AE51</f>
        <v>0</v>
      </c>
      <c r="AN51" s="361"/>
      <c r="AO51" s="169">
        <f>AM51*AN51</f>
        <v>0</v>
      </c>
      <c r="AP51" s="411"/>
      <c r="AQ51" s="361">
        <f>IF(AR$69="",AF51-AP51,"")</f>
        <v>0</v>
      </c>
      <c r="AR51" s="401" t="s">
        <v>171</v>
      </c>
      <c r="AS51" s="361">
        <f>IF(AR$69="",AE51*AQ51,"")</f>
        <v>0</v>
      </c>
      <c r="AT51" s="394" t="s">
        <v>171</v>
      </c>
      <c r="AU51" s="393">
        <f>AM51</f>
        <v>0</v>
      </c>
      <c r="AV51" s="361"/>
      <c r="AW51" s="169">
        <f>AU51*AV51</f>
        <v>0</v>
      </c>
      <c r="AX51" s="411"/>
      <c r="AY51" s="361">
        <f>IF(AZ$69="",AN51-AX51,"")</f>
        <v>0</v>
      </c>
      <c r="AZ51" s="401" t="s">
        <v>171</v>
      </c>
      <c r="BA51" s="361">
        <f>IF(AZ$69="",AM51*AY51,"")</f>
        <v>0</v>
      </c>
      <c r="BB51" s="394" t="s">
        <v>171</v>
      </c>
      <c r="BC51" s="393">
        <f>AU51</f>
        <v>0</v>
      </c>
      <c r="BD51" s="361"/>
      <c r="BE51" s="169">
        <f>BC51*BD51</f>
        <v>0</v>
      </c>
      <c r="BF51" s="411"/>
      <c r="BG51" s="361">
        <f>IF(BH$69="",AV51-BF51,"")</f>
        <v>0</v>
      </c>
      <c r="BH51" s="401" t="s">
        <v>171</v>
      </c>
      <c r="BI51" s="361">
        <f>IF(BH$69="",AU51*BG51,"")</f>
        <v>0</v>
      </c>
      <c r="BJ51" s="394" t="s">
        <v>171</v>
      </c>
      <c r="BK51" s="393">
        <f>BC51</f>
        <v>0</v>
      </c>
      <c r="BL51" s="361"/>
      <c r="BM51" s="169">
        <f>BK51*BL51</f>
        <v>0</v>
      </c>
      <c r="BN51" s="412"/>
      <c r="BO51" s="403">
        <f>IF(BP$69="",BD51-BN51,"")</f>
        <v>0</v>
      </c>
      <c r="BP51" s="404" t="s">
        <v>171</v>
      </c>
      <c r="BQ51" s="403">
        <f>IF(BP$69="",BC51*BO51,"")</f>
        <v>0</v>
      </c>
      <c r="BR51" s="420" t="s">
        <v>171</v>
      </c>
      <c r="BS51" s="414">
        <f>BK51</f>
        <v>0</v>
      </c>
      <c r="BT51" s="403"/>
      <c r="BU51" s="170">
        <f>BS51*BT51</f>
        <v>0</v>
      </c>
      <c r="BV51" s="345"/>
      <c r="BW51" s="345"/>
      <c r="BX51" s="345"/>
      <c r="BY51" s="345"/>
      <c r="BZ51" s="345"/>
      <c r="CA51" s="345"/>
      <c r="CB51" s="345"/>
      <c r="CC51" s="345"/>
      <c r="CD51" s="345"/>
      <c r="CE51" s="345"/>
      <c r="CF51" s="345"/>
      <c r="CG51" s="345"/>
      <c r="CH51" s="345"/>
      <c r="CI51" s="345"/>
      <c r="CJ51" s="345"/>
      <c r="CK51" s="345"/>
      <c r="CL51" s="345"/>
      <c r="CM51" s="345"/>
    </row>
    <row r="52" spans="1:91" ht="15">
      <c r="A52" s="392"/>
      <c r="B52" s="393"/>
      <c r="C52" s="393"/>
      <c r="D52" s="475"/>
      <c r="E52" s="393"/>
      <c r="F52" s="393"/>
      <c r="G52" s="393"/>
      <c r="H52" s="361"/>
      <c r="I52" s="361">
        <f>F52*H52</f>
        <v>0</v>
      </c>
      <c r="J52" s="361">
        <f>G52*H52</f>
        <v>0</v>
      </c>
      <c r="K52" s="361">
        <f>0.5*(I52-J52)</f>
        <v>0</v>
      </c>
      <c r="L52" s="393"/>
      <c r="M52" s="361">
        <f>L52*H52</f>
        <v>0</v>
      </c>
      <c r="N52" s="361">
        <f>I52-M52</f>
        <v>0</v>
      </c>
      <c r="O52" s="361"/>
      <c r="P52" s="408">
        <f>0.95*O52</f>
        <v>0</v>
      </c>
      <c r="Q52" s="416"/>
      <c r="R52" s="361">
        <f>L52*Q52</f>
        <v>0</v>
      </c>
      <c r="S52" s="408">
        <f>P52-R52</f>
        <v>0</v>
      </c>
      <c r="T52" s="409"/>
      <c r="U52" s="466">
        <f>T52*H52</f>
        <v>0</v>
      </c>
      <c r="V52" s="466">
        <f>I52-U52</f>
        <v>0</v>
      </c>
      <c r="W52" s="416"/>
      <c r="X52" s="408">
        <f>T52*W52</f>
        <v>0</v>
      </c>
      <c r="Y52" s="411"/>
      <c r="Z52" s="361">
        <f>Q52-Y52</f>
        <v>0</v>
      </c>
      <c r="AA52" s="394" t="s">
        <v>171</v>
      </c>
      <c r="AB52" s="361">
        <f>IF(AA$69="",L52*Z52,"")</f>
        <v>0</v>
      </c>
      <c r="AC52" s="394" t="s">
        <v>171</v>
      </c>
      <c r="AD52" s="394" t="s">
        <v>171</v>
      </c>
      <c r="AE52" s="393">
        <f>T52</f>
        <v>0</v>
      </c>
      <c r="AF52" s="361"/>
      <c r="AG52" s="169">
        <f>AE52*AF52</f>
        <v>0</v>
      </c>
      <c r="AH52" s="411"/>
      <c r="AI52" s="361">
        <f>W52-AH52</f>
        <v>0</v>
      </c>
      <c r="AJ52" s="394" t="s">
        <v>171</v>
      </c>
      <c r="AK52" s="361">
        <f>IF(AJ$69="",T52*AI52,"")</f>
        <v>0</v>
      </c>
      <c r="AL52" s="394" t="s">
        <v>171</v>
      </c>
      <c r="AM52" s="393">
        <f>AE52</f>
        <v>0</v>
      </c>
      <c r="AN52" s="361"/>
      <c r="AO52" s="169">
        <f>AM52*AN52</f>
        <v>0</v>
      </c>
      <c r="AP52" s="411"/>
      <c r="AQ52" s="361">
        <f>IF(AR$69="",AF52-AP52,"")</f>
        <v>0</v>
      </c>
      <c r="AR52" s="401" t="s">
        <v>171</v>
      </c>
      <c r="AS52" s="361">
        <f>IF(AR$69="",AE52*AQ52,"")</f>
        <v>0</v>
      </c>
      <c r="AT52" s="394" t="s">
        <v>171</v>
      </c>
      <c r="AU52" s="393">
        <f>AM52</f>
        <v>0</v>
      </c>
      <c r="AV52" s="361"/>
      <c r="AW52" s="169">
        <f>AU52*AV52</f>
        <v>0</v>
      </c>
      <c r="AX52" s="411"/>
      <c r="AY52" s="361">
        <f>IF(AZ$69="",AN52-AX52,"")</f>
        <v>0</v>
      </c>
      <c r="AZ52" s="401" t="s">
        <v>171</v>
      </c>
      <c r="BA52" s="361">
        <f>IF(AZ$69="",AM52*AY52,"")</f>
        <v>0</v>
      </c>
      <c r="BB52" s="394" t="s">
        <v>171</v>
      </c>
      <c r="BC52" s="393">
        <f>AU52</f>
        <v>0</v>
      </c>
      <c r="BD52" s="361"/>
      <c r="BE52" s="169">
        <f>BC52*BD52</f>
        <v>0</v>
      </c>
      <c r="BF52" s="411"/>
      <c r="BG52" s="361">
        <f>IF(BH$69="",AV52-BF52,"")</f>
        <v>0</v>
      </c>
      <c r="BH52" s="401" t="s">
        <v>171</v>
      </c>
      <c r="BI52" s="361">
        <f>IF(BH$69="",AU52*BG52,"")</f>
        <v>0</v>
      </c>
      <c r="BJ52" s="394" t="s">
        <v>171</v>
      </c>
      <c r="BK52" s="393">
        <f>BC52</f>
        <v>0</v>
      </c>
      <c r="BL52" s="361"/>
      <c r="BM52" s="169">
        <f>BK52*BL52</f>
        <v>0</v>
      </c>
      <c r="BN52" s="412"/>
      <c r="BO52" s="403">
        <f>IF(BP$69="",BD52-BN52,"")</f>
        <v>0</v>
      </c>
      <c r="BP52" s="404" t="s">
        <v>171</v>
      </c>
      <c r="BQ52" s="403">
        <f>IF(BP$69="",BC52*BO52,"")</f>
        <v>0</v>
      </c>
      <c r="BR52" s="420" t="s">
        <v>171</v>
      </c>
      <c r="BS52" s="414">
        <f>BK52</f>
        <v>0</v>
      </c>
      <c r="BT52" s="403"/>
      <c r="BU52" s="170">
        <f>BS52*BT52</f>
        <v>0</v>
      </c>
      <c r="BV52" s="345"/>
      <c r="BW52" s="345"/>
      <c r="BX52" s="345"/>
      <c r="BY52" s="345"/>
      <c r="BZ52" s="345"/>
      <c r="CA52" s="345"/>
      <c r="CB52" s="345"/>
      <c r="CC52" s="345"/>
      <c r="CD52" s="345"/>
      <c r="CE52" s="345"/>
      <c r="CF52" s="345"/>
      <c r="CG52" s="345"/>
      <c r="CH52" s="345"/>
      <c r="CI52" s="345"/>
      <c r="CJ52" s="345"/>
      <c r="CK52" s="345"/>
      <c r="CL52" s="345"/>
      <c r="CM52" s="345"/>
    </row>
    <row r="53" spans="1:91" ht="15">
      <c r="A53" s="392"/>
      <c r="B53" s="393"/>
      <c r="C53" s="393"/>
      <c r="D53" s="475"/>
      <c r="E53" s="393"/>
      <c r="F53" s="393"/>
      <c r="G53" s="393"/>
      <c r="H53" s="361"/>
      <c r="I53" s="361">
        <f>F53*H53</f>
        <v>0</v>
      </c>
      <c r="J53" s="361">
        <f>G53*H53</f>
        <v>0</v>
      </c>
      <c r="K53" s="361">
        <f>0.5*(I53-J53)</f>
        <v>0</v>
      </c>
      <c r="L53" s="393"/>
      <c r="M53" s="361">
        <f>L53*H53</f>
        <v>0</v>
      </c>
      <c r="N53" s="361">
        <f>I53-M53</f>
        <v>0</v>
      </c>
      <c r="O53" s="361"/>
      <c r="P53" s="408">
        <f>0.95*O53</f>
        <v>0</v>
      </c>
      <c r="Q53" s="416"/>
      <c r="R53" s="361">
        <f>L53*Q53</f>
        <v>0</v>
      </c>
      <c r="S53" s="408">
        <f>P53-R53</f>
        <v>0</v>
      </c>
      <c r="T53" s="409"/>
      <c r="U53" s="466">
        <f>T53*H53</f>
        <v>0</v>
      </c>
      <c r="V53" s="466">
        <f>I53-U53</f>
        <v>0</v>
      </c>
      <c r="W53" s="416"/>
      <c r="X53" s="408">
        <f>T53*W53</f>
        <v>0</v>
      </c>
      <c r="Y53" s="411"/>
      <c r="Z53" s="361">
        <f>Q53-Y53</f>
        <v>0</v>
      </c>
      <c r="AA53" s="394" t="s">
        <v>171</v>
      </c>
      <c r="AB53" s="361">
        <f>IF(AA$69="",L53*Z53,"")</f>
        <v>0</v>
      </c>
      <c r="AC53" s="394" t="s">
        <v>171</v>
      </c>
      <c r="AD53" s="394" t="s">
        <v>171</v>
      </c>
      <c r="AE53" s="393">
        <f>T53</f>
        <v>0</v>
      </c>
      <c r="AF53" s="361"/>
      <c r="AG53" s="169">
        <f>AE53*AF53</f>
        <v>0</v>
      </c>
      <c r="AH53" s="411"/>
      <c r="AI53" s="361">
        <f>W53-AH53</f>
        <v>0</v>
      </c>
      <c r="AJ53" s="394" t="s">
        <v>171</v>
      </c>
      <c r="AK53" s="361">
        <f>IF(AJ$69="",T53*AI53,"")</f>
        <v>0</v>
      </c>
      <c r="AL53" s="394" t="s">
        <v>171</v>
      </c>
      <c r="AM53" s="393">
        <f>AE53</f>
        <v>0</v>
      </c>
      <c r="AN53" s="361"/>
      <c r="AO53" s="169">
        <f>AM53*AN53</f>
        <v>0</v>
      </c>
      <c r="AP53" s="411"/>
      <c r="AQ53" s="361">
        <f>IF(AR$69="",AF53-AP53,"")</f>
        <v>0</v>
      </c>
      <c r="AR53" s="401" t="s">
        <v>171</v>
      </c>
      <c r="AS53" s="361">
        <f>IF(AR$69="",AE53*AQ53,"")</f>
        <v>0</v>
      </c>
      <c r="AT53" s="394" t="s">
        <v>171</v>
      </c>
      <c r="AU53" s="393">
        <f>AM53</f>
        <v>0</v>
      </c>
      <c r="AV53" s="361"/>
      <c r="AW53" s="169">
        <f>AU53*AV53</f>
        <v>0</v>
      </c>
      <c r="AX53" s="411"/>
      <c r="AY53" s="361">
        <f>IF(AZ$69="",AN53-AX53,"")</f>
        <v>0</v>
      </c>
      <c r="AZ53" s="401" t="s">
        <v>171</v>
      </c>
      <c r="BA53" s="361">
        <f>IF(AZ$69="",AM53*AY53,"")</f>
        <v>0</v>
      </c>
      <c r="BB53" s="394" t="s">
        <v>171</v>
      </c>
      <c r="BC53" s="393">
        <f>AU53</f>
        <v>0</v>
      </c>
      <c r="BD53" s="361"/>
      <c r="BE53" s="169">
        <f>BC53*BD53</f>
        <v>0</v>
      </c>
      <c r="BF53" s="411"/>
      <c r="BG53" s="361">
        <f>IF(BH$69="",AV53-BF53,"")</f>
        <v>0</v>
      </c>
      <c r="BH53" s="401" t="s">
        <v>171</v>
      </c>
      <c r="BI53" s="361">
        <f>IF(BH$69="",AU53*BG53,"")</f>
        <v>0</v>
      </c>
      <c r="BJ53" s="394" t="s">
        <v>171</v>
      </c>
      <c r="BK53" s="393">
        <f>BC53</f>
        <v>0</v>
      </c>
      <c r="BL53" s="361"/>
      <c r="BM53" s="169">
        <f>BK53*BL53</f>
        <v>0</v>
      </c>
      <c r="BN53" s="412"/>
      <c r="BO53" s="403">
        <f>IF(BP$69="",BD53-BN53,"")</f>
        <v>0</v>
      </c>
      <c r="BP53" s="404" t="s">
        <v>171</v>
      </c>
      <c r="BQ53" s="403">
        <f>IF(BP$69="",BC53*BO53,"")</f>
        <v>0</v>
      </c>
      <c r="BR53" s="420" t="s">
        <v>171</v>
      </c>
      <c r="BS53" s="414">
        <f>BK53</f>
        <v>0</v>
      </c>
      <c r="BT53" s="403"/>
      <c r="BU53" s="170">
        <f>BS53*BT53</f>
        <v>0</v>
      </c>
      <c r="BV53" s="345"/>
      <c r="BW53" s="345"/>
      <c r="BX53" s="345"/>
      <c r="BY53" s="345"/>
      <c r="BZ53" s="345"/>
      <c r="CA53" s="345"/>
      <c r="CB53" s="345"/>
      <c r="CC53" s="345"/>
      <c r="CD53" s="345"/>
      <c r="CE53" s="345"/>
      <c r="CF53" s="345"/>
      <c r="CG53" s="345"/>
      <c r="CH53" s="345"/>
      <c r="CI53" s="345"/>
      <c r="CJ53" s="345"/>
      <c r="CK53" s="345"/>
      <c r="CL53" s="345"/>
      <c r="CM53" s="345"/>
    </row>
    <row r="54" spans="1:91" ht="15">
      <c r="A54" s="392"/>
      <c r="B54" s="393"/>
      <c r="C54" s="393"/>
      <c r="D54" s="475"/>
      <c r="E54" s="393"/>
      <c r="F54" s="393"/>
      <c r="G54" s="393"/>
      <c r="H54" s="361"/>
      <c r="I54" s="361">
        <f>F54*H54</f>
        <v>0</v>
      </c>
      <c r="J54" s="361">
        <f>G54*H54</f>
        <v>0</v>
      </c>
      <c r="K54" s="361">
        <f>0.5*(I54-J54)</f>
        <v>0</v>
      </c>
      <c r="L54" s="393"/>
      <c r="M54" s="361">
        <f>L54*H54</f>
        <v>0</v>
      </c>
      <c r="N54" s="361">
        <f>I54-M54</f>
        <v>0</v>
      </c>
      <c r="O54" s="361"/>
      <c r="P54" s="408">
        <f>0.95*O54</f>
        <v>0</v>
      </c>
      <c r="Q54" s="416"/>
      <c r="R54" s="361">
        <f>L54*Q54</f>
        <v>0</v>
      </c>
      <c r="S54" s="408">
        <f>P54-R54</f>
        <v>0</v>
      </c>
      <c r="T54" s="409"/>
      <c r="U54" s="466">
        <f>T54*H54</f>
        <v>0</v>
      </c>
      <c r="V54" s="466">
        <f>I54-U54</f>
        <v>0</v>
      </c>
      <c r="W54" s="416"/>
      <c r="X54" s="408">
        <f>T54*W54</f>
        <v>0</v>
      </c>
      <c r="Y54" s="411"/>
      <c r="Z54" s="361">
        <f>Q54-Y54</f>
        <v>0</v>
      </c>
      <c r="AA54" s="394" t="s">
        <v>171</v>
      </c>
      <c r="AB54" s="361">
        <f>IF(AA$69="",L54*Z54,"")</f>
        <v>0</v>
      </c>
      <c r="AC54" s="394" t="s">
        <v>171</v>
      </c>
      <c r="AD54" s="394" t="s">
        <v>171</v>
      </c>
      <c r="AE54" s="393">
        <f>T54</f>
        <v>0</v>
      </c>
      <c r="AF54" s="361"/>
      <c r="AG54" s="169">
        <f>AE54*AF54</f>
        <v>0</v>
      </c>
      <c r="AH54" s="411"/>
      <c r="AI54" s="361">
        <f>W54-AH54</f>
        <v>0</v>
      </c>
      <c r="AJ54" s="394" t="s">
        <v>171</v>
      </c>
      <c r="AK54" s="361">
        <f>IF(AJ$69="",T54*AI54,"")</f>
        <v>0</v>
      </c>
      <c r="AL54" s="394" t="s">
        <v>171</v>
      </c>
      <c r="AM54" s="393">
        <f>AE54</f>
        <v>0</v>
      </c>
      <c r="AN54" s="361"/>
      <c r="AO54" s="169">
        <f>AM54*AN54</f>
        <v>0</v>
      </c>
      <c r="AP54" s="411"/>
      <c r="AQ54" s="361">
        <f>IF(AR$69="",AF54-AP54,"")</f>
        <v>0</v>
      </c>
      <c r="AR54" s="401" t="s">
        <v>171</v>
      </c>
      <c r="AS54" s="361">
        <f>IF(AR$69="",AE54*AQ54,"")</f>
        <v>0</v>
      </c>
      <c r="AT54" s="394" t="s">
        <v>171</v>
      </c>
      <c r="AU54" s="393">
        <f>AM54</f>
        <v>0</v>
      </c>
      <c r="AV54" s="361"/>
      <c r="AW54" s="169">
        <f>AU54*AV54</f>
        <v>0</v>
      </c>
      <c r="AX54" s="411"/>
      <c r="AY54" s="361">
        <f>IF(AZ$69="",AN54-AX54,"")</f>
        <v>0</v>
      </c>
      <c r="AZ54" s="401" t="s">
        <v>171</v>
      </c>
      <c r="BA54" s="361">
        <f>IF(AZ$69="",AM54*AY54,"")</f>
        <v>0</v>
      </c>
      <c r="BB54" s="394" t="s">
        <v>171</v>
      </c>
      <c r="BC54" s="393">
        <f>AU54</f>
        <v>0</v>
      </c>
      <c r="BD54" s="361"/>
      <c r="BE54" s="169">
        <f>BC54*BD54</f>
        <v>0</v>
      </c>
      <c r="BF54" s="411"/>
      <c r="BG54" s="361">
        <f>IF(BH$69="",AV54-BF54,"")</f>
        <v>0</v>
      </c>
      <c r="BH54" s="401" t="s">
        <v>171</v>
      </c>
      <c r="BI54" s="361">
        <f>IF(BH$69="",AU54*BG54,"")</f>
        <v>0</v>
      </c>
      <c r="BJ54" s="394" t="s">
        <v>171</v>
      </c>
      <c r="BK54" s="393">
        <f>BC54</f>
        <v>0</v>
      </c>
      <c r="BL54" s="361"/>
      <c r="BM54" s="169">
        <f>BK54*BL54</f>
        <v>0</v>
      </c>
      <c r="BN54" s="412"/>
      <c r="BO54" s="403">
        <f>IF(BP$69="",BD54-BN54,"")</f>
        <v>0</v>
      </c>
      <c r="BP54" s="404" t="s">
        <v>171</v>
      </c>
      <c r="BQ54" s="403">
        <f>IF(BP$69="",BC54*BO54,"")</f>
        <v>0</v>
      </c>
      <c r="BR54" s="420" t="s">
        <v>171</v>
      </c>
      <c r="BS54" s="414">
        <f>BK54</f>
        <v>0</v>
      </c>
      <c r="BT54" s="403"/>
      <c r="BU54" s="170">
        <f>BS54*BT54</f>
        <v>0</v>
      </c>
      <c r="BV54" s="345"/>
      <c r="BW54" s="345"/>
      <c r="BX54" s="345"/>
      <c r="BY54" s="345"/>
      <c r="BZ54" s="345"/>
      <c r="CA54" s="345"/>
      <c r="CB54" s="345"/>
      <c r="CC54" s="345"/>
      <c r="CD54" s="345"/>
      <c r="CE54" s="345"/>
      <c r="CF54" s="345"/>
      <c r="CG54" s="345"/>
      <c r="CH54" s="345"/>
      <c r="CI54" s="345"/>
      <c r="CJ54" s="345"/>
      <c r="CK54" s="345"/>
      <c r="CL54" s="345"/>
      <c r="CM54" s="345"/>
    </row>
    <row r="55" spans="1:91" ht="15">
      <c r="A55" s="392"/>
      <c r="B55" s="393"/>
      <c r="C55" s="393"/>
      <c r="D55" s="475"/>
      <c r="E55" s="393"/>
      <c r="F55" s="393"/>
      <c r="G55" s="393"/>
      <c r="H55" s="361"/>
      <c r="I55" s="361"/>
      <c r="J55" s="361"/>
      <c r="K55" s="361"/>
      <c r="L55" s="393"/>
      <c r="M55" s="361"/>
      <c r="N55" s="361"/>
      <c r="O55" s="361"/>
      <c r="P55" s="408"/>
      <c r="Q55" s="416"/>
      <c r="R55" s="361"/>
      <c r="S55" s="408"/>
      <c r="T55" s="409"/>
      <c r="U55" s="361"/>
      <c r="V55" s="361"/>
      <c r="W55" s="416"/>
      <c r="X55" s="408"/>
      <c r="Y55" s="411"/>
      <c r="Z55" s="361"/>
      <c r="AA55" s="393"/>
      <c r="AB55" s="361"/>
      <c r="AC55" s="393"/>
      <c r="AD55" s="393"/>
      <c r="AE55" s="393"/>
      <c r="AF55" s="361"/>
      <c r="AG55" s="169"/>
      <c r="AH55" s="411"/>
      <c r="AI55" s="361"/>
      <c r="AJ55" s="393"/>
      <c r="AK55" s="361"/>
      <c r="AL55" s="393"/>
      <c r="AM55" s="393"/>
      <c r="AN55" s="361"/>
      <c r="AO55" s="169"/>
      <c r="AP55" s="411"/>
      <c r="AQ55" s="361"/>
      <c r="AR55" s="361"/>
      <c r="AS55" s="361"/>
      <c r="AT55" s="393"/>
      <c r="AU55" s="393"/>
      <c r="AV55" s="361"/>
      <c r="AW55" s="169"/>
      <c r="AX55" s="411"/>
      <c r="AY55" s="361"/>
      <c r="AZ55" s="361"/>
      <c r="BA55" s="361"/>
      <c r="BB55" s="393"/>
      <c r="BC55" s="393"/>
      <c r="BD55" s="361"/>
      <c r="BE55" s="169"/>
      <c r="BF55" s="411"/>
      <c r="BG55" s="361"/>
      <c r="BH55" s="361"/>
      <c r="BI55" s="361"/>
      <c r="BJ55" s="393"/>
      <c r="BK55" s="393"/>
      <c r="BL55" s="361"/>
      <c r="BM55" s="169"/>
      <c r="BN55" s="412"/>
      <c r="BO55" s="403"/>
      <c r="BP55" s="403"/>
      <c r="BQ55" s="403"/>
      <c r="BR55" s="414"/>
      <c r="BS55" s="414"/>
      <c r="BT55" s="403"/>
      <c r="BU55" s="170"/>
      <c r="BV55" s="345"/>
      <c r="BW55" s="345"/>
      <c r="BX55" s="345"/>
      <c r="BY55" s="345"/>
      <c r="BZ55" s="345"/>
      <c r="CA55" s="345"/>
      <c r="CB55" s="345"/>
      <c r="CC55" s="345"/>
      <c r="CD55" s="345"/>
      <c r="CE55" s="345"/>
      <c r="CF55" s="345"/>
      <c r="CG55" s="345"/>
      <c r="CH55" s="345"/>
      <c r="CI55" s="345"/>
      <c r="CJ55" s="345"/>
      <c r="CK55" s="345"/>
      <c r="CL55" s="345"/>
      <c r="CM55" s="345"/>
    </row>
    <row r="56" spans="1:91" ht="15">
      <c r="A56" s="392"/>
      <c r="B56" s="393"/>
      <c r="C56" s="393"/>
      <c r="D56" s="30" t="s">
        <v>34</v>
      </c>
      <c r="E56" s="393"/>
      <c r="F56" s="393"/>
      <c r="G56" s="393"/>
      <c r="H56" s="361"/>
      <c r="I56" s="361"/>
      <c r="J56" s="361"/>
      <c r="K56" s="361"/>
      <c r="L56" s="393"/>
      <c r="M56" s="361"/>
      <c r="N56" s="361"/>
      <c r="O56" s="361"/>
      <c r="P56" s="408"/>
      <c r="Q56" s="416"/>
      <c r="R56" s="361"/>
      <c r="S56" s="408"/>
      <c r="T56" s="409"/>
      <c r="U56" s="361"/>
      <c r="V56" s="361"/>
      <c r="W56" s="416"/>
      <c r="X56" s="408"/>
      <c r="Y56" s="411"/>
      <c r="Z56" s="361"/>
      <c r="AA56" s="393"/>
      <c r="AB56" s="361"/>
      <c r="AC56" s="393"/>
      <c r="AD56" s="393"/>
      <c r="AE56" s="393"/>
      <c r="AF56" s="361"/>
      <c r="AG56" s="169"/>
      <c r="AH56" s="411"/>
      <c r="AI56" s="361"/>
      <c r="AJ56" s="393"/>
      <c r="AK56" s="361"/>
      <c r="AL56" s="393"/>
      <c r="AM56" s="393"/>
      <c r="AN56" s="361"/>
      <c r="AO56" s="169"/>
      <c r="AP56" s="411"/>
      <c r="AQ56" s="361"/>
      <c r="AR56" s="361"/>
      <c r="AS56" s="361"/>
      <c r="AT56" s="393"/>
      <c r="AU56" s="393"/>
      <c r="AV56" s="361"/>
      <c r="AW56" s="169"/>
      <c r="AX56" s="411"/>
      <c r="AY56" s="361"/>
      <c r="AZ56" s="361"/>
      <c r="BA56" s="361"/>
      <c r="BB56" s="393"/>
      <c r="BC56" s="393"/>
      <c r="BD56" s="361"/>
      <c r="BE56" s="169"/>
      <c r="BF56" s="411"/>
      <c r="BG56" s="361"/>
      <c r="BH56" s="361"/>
      <c r="BI56" s="361"/>
      <c r="BJ56" s="393"/>
      <c r="BK56" s="393"/>
      <c r="BL56" s="361"/>
      <c r="BM56" s="169"/>
      <c r="BN56" s="412"/>
      <c r="BO56" s="403"/>
      <c r="BP56" s="403"/>
      <c r="BQ56" s="403"/>
      <c r="BR56" s="414"/>
      <c r="BS56" s="414"/>
      <c r="BT56" s="403"/>
      <c r="BU56" s="170"/>
      <c r="BV56" s="345"/>
      <c r="BW56" s="345"/>
      <c r="BX56" s="345"/>
      <c r="BY56" s="345"/>
      <c r="BZ56" s="345"/>
      <c r="CA56" s="345"/>
      <c r="CB56" s="345"/>
      <c r="CC56" s="345"/>
      <c r="CD56" s="345"/>
      <c r="CE56" s="345"/>
      <c r="CF56" s="345"/>
      <c r="CG56" s="345"/>
      <c r="CH56" s="345"/>
      <c r="CI56" s="345"/>
      <c r="CJ56" s="345"/>
      <c r="CK56" s="345"/>
      <c r="CL56" s="345"/>
      <c r="CM56" s="345"/>
    </row>
    <row r="57" spans="1:91" ht="15">
      <c r="A57" s="392"/>
      <c r="B57" s="393"/>
      <c r="C57" s="393"/>
      <c r="D57" s="393"/>
      <c r="E57" s="393"/>
      <c r="F57" s="393"/>
      <c r="G57" s="393"/>
      <c r="H57" s="361"/>
      <c r="I57" s="361">
        <f>F57*H57</f>
        <v>0</v>
      </c>
      <c r="J57" s="361">
        <f>G57*H57</f>
        <v>0</v>
      </c>
      <c r="K57" s="361">
        <f>0.5*(I57-J57)</f>
        <v>0</v>
      </c>
      <c r="L57" s="393"/>
      <c r="M57" s="361">
        <f>L57*H57</f>
        <v>0</v>
      </c>
      <c r="N57" s="361">
        <f>I57-M57</f>
        <v>0</v>
      </c>
      <c r="O57" s="361"/>
      <c r="P57" s="408">
        <f>0.95*O57</f>
        <v>0</v>
      </c>
      <c r="Q57" s="416"/>
      <c r="R57" s="361">
        <f>L57*Q57</f>
        <v>0</v>
      </c>
      <c r="S57" s="408">
        <f>P57-R57</f>
        <v>0</v>
      </c>
      <c r="T57" s="409"/>
      <c r="U57" s="466">
        <f t="shared" si="92" ref="U57:U67">T57*H57</f>
        <v>0</v>
      </c>
      <c r="V57" s="466">
        <f t="shared" si="93" ref="V57:V67">I57-U57</f>
        <v>0</v>
      </c>
      <c r="W57" s="416"/>
      <c r="X57" s="408">
        <f t="shared" si="94" ref="X57:X67">T57*W57</f>
        <v>0</v>
      </c>
      <c r="Y57" s="411"/>
      <c r="Z57" s="361">
        <f>Q57-Y57</f>
        <v>0</v>
      </c>
      <c r="AA57" s="394" t="s">
        <v>171</v>
      </c>
      <c r="AB57" s="361">
        <f>IF(AA$69="",L57*Z57,"")</f>
        <v>0</v>
      </c>
      <c r="AC57" s="394" t="s">
        <v>171</v>
      </c>
      <c r="AD57" s="394" t="s">
        <v>171</v>
      </c>
      <c r="AE57" s="393">
        <f>T57</f>
        <v>0</v>
      </c>
      <c r="AF57" s="361"/>
      <c r="AG57" s="169">
        <f>AE57*AF57</f>
        <v>0</v>
      </c>
      <c r="AH57" s="411"/>
      <c r="AI57" s="361">
        <f t="shared" si="95" ref="AI57:AI67">W57-AH57</f>
        <v>0</v>
      </c>
      <c r="AJ57" s="394" t="s">
        <v>171</v>
      </c>
      <c r="AK57" s="361">
        <f>IF(AJ$69="",T57*AI57,"")</f>
        <v>0</v>
      </c>
      <c r="AL57" s="394" t="s">
        <v>171</v>
      </c>
      <c r="AM57" s="393">
        <f>AE57</f>
        <v>0</v>
      </c>
      <c r="AN57" s="361"/>
      <c r="AO57" s="169">
        <f>AM57*AN57</f>
        <v>0</v>
      </c>
      <c r="AP57" s="411"/>
      <c r="AQ57" s="361">
        <f t="shared" si="96" ref="AQ57:AQ61">IF(AR$69="",AF57-AP57,"")</f>
        <v>0</v>
      </c>
      <c r="AR57" s="401" t="s">
        <v>171</v>
      </c>
      <c r="AS57" s="361">
        <f t="shared" si="97" ref="AS57:AS67">IF(AR$69="",AE57*AQ57,"")</f>
        <v>0</v>
      </c>
      <c r="AT57" s="394" t="s">
        <v>171</v>
      </c>
      <c r="AU57" s="393">
        <f>AM57</f>
        <v>0</v>
      </c>
      <c r="AV57" s="361"/>
      <c r="AW57" s="169">
        <f>AU57*AV57</f>
        <v>0</v>
      </c>
      <c r="AX57" s="411"/>
      <c r="AY57" s="361">
        <f t="shared" si="98" ref="AY57:AY61">IF(AZ$69="",AN57-AX57,"")</f>
        <v>0</v>
      </c>
      <c r="AZ57" s="401" t="s">
        <v>171</v>
      </c>
      <c r="BA57" s="361">
        <f t="shared" si="99" ref="BA57:BA61">IF(AZ$69="",AM57*AY57,"")</f>
        <v>0</v>
      </c>
      <c r="BB57" s="394" t="s">
        <v>171</v>
      </c>
      <c r="BC57" s="393">
        <f>AU57</f>
        <v>0</v>
      </c>
      <c r="BD57" s="361"/>
      <c r="BE57" s="169">
        <f>BC57*BD57</f>
        <v>0</v>
      </c>
      <c r="BF57" s="411"/>
      <c r="BG57" s="361">
        <f t="shared" si="100" ref="BG57:BG61">IF(BH$69="",AV57-BF57,"")</f>
        <v>0</v>
      </c>
      <c r="BH57" s="401" t="s">
        <v>171</v>
      </c>
      <c r="BI57" s="361">
        <f t="shared" si="101" ref="BI57:BI61">IF(BH$69="",AU57*BG57,"")</f>
        <v>0</v>
      </c>
      <c r="BJ57" s="394" t="s">
        <v>171</v>
      </c>
      <c r="BK57" s="393">
        <f>BC57</f>
        <v>0</v>
      </c>
      <c r="BL57" s="361"/>
      <c r="BM57" s="169">
        <f>BK57*BL57</f>
        <v>0</v>
      </c>
      <c r="BN57" s="412"/>
      <c r="BO57" s="403">
        <f t="shared" si="102" ref="BO57:BO61">IF(BP$69="",BD57-BN57,"")</f>
        <v>0</v>
      </c>
      <c r="BP57" s="404" t="s">
        <v>171</v>
      </c>
      <c r="BQ57" s="403">
        <f t="shared" si="103" ref="BQ57:BQ61">IF(BP$69="",BC57*BO57,"")</f>
        <v>0</v>
      </c>
      <c r="BR57" s="420" t="s">
        <v>171</v>
      </c>
      <c r="BS57" s="414">
        <f>BK57</f>
        <v>0</v>
      </c>
      <c r="BT57" s="403"/>
      <c r="BU57" s="170">
        <f>BS57*BT57</f>
        <v>0</v>
      </c>
      <c r="BV57" s="345"/>
      <c r="BW57" s="345"/>
      <c r="BX57" s="345"/>
      <c r="BY57" s="345"/>
      <c r="BZ57" s="345"/>
      <c r="CA57" s="345"/>
      <c r="CB57" s="345"/>
      <c r="CC57" s="345"/>
      <c r="CD57" s="345"/>
      <c r="CE57" s="345"/>
      <c r="CF57" s="345"/>
      <c r="CG57" s="345"/>
      <c r="CH57" s="345"/>
      <c r="CI57" s="345"/>
      <c r="CJ57" s="345"/>
      <c r="CK57" s="345"/>
      <c r="CL57" s="345"/>
      <c r="CM57" s="345"/>
    </row>
    <row r="58" spans="1:91" ht="15">
      <c r="A58" s="392"/>
      <c r="B58" s="393"/>
      <c r="C58" s="393"/>
      <c r="D58" s="393"/>
      <c r="E58" s="393"/>
      <c r="F58" s="393"/>
      <c r="G58" s="393"/>
      <c r="H58" s="361"/>
      <c r="I58" s="361">
        <f>F58*H58</f>
        <v>0</v>
      </c>
      <c r="J58" s="361">
        <f>G58*H58</f>
        <v>0</v>
      </c>
      <c r="K58" s="361">
        <f>0.5*(I58-J58)</f>
        <v>0</v>
      </c>
      <c r="L58" s="393"/>
      <c r="M58" s="361">
        <f>L58*H58</f>
        <v>0</v>
      </c>
      <c r="N58" s="361">
        <f>I58-M58</f>
        <v>0</v>
      </c>
      <c r="O58" s="361"/>
      <c r="P58" s="408">
        <f>0.95*O58</f>
        <v>0</v>
      </c>
      <c r="Q58" s="416"/>
      <c r="R58" s="361">
        <f>L58*Q58</f>
        <v>0</v>
      </c>
      <c r="S58" s="408">
        <f>P58-R58</f>
        <v>0</v>
      </c>
      <c r="T58" s="409"/>
      <c r="U58" s="466">
        <f>T58*H58</f>
        <v>0</v>
      </c>
      <c r="V58" s="466">
        <f>I58-U58</f>
        <v>0</v>
      </c>
      <c r="W58" s="416"/>
      <c r="X58" s="408">
        <f>T58*W58</f>
        <v>0</v>
      </c>
      <c r="Y58" s="411"/>
      <c r="Z58" s="361">
        <f t="shared" si="104" ref="Z58:Z61">Q58-Y58</f>
        <v>0</v>
      </c>
      <c r="AA58" s="394" t="s">
        <v>171</v>
      </c>
      <c r="AB58" s="361">
        <f t="shared" si="105" ref="AB58:AB61">IF(AA$69="",L58*Z58,"")</f>
        <v>0</v>
      </c>
      <c r="AC58" s="394" t="s">
        <v>171</v>
      </c>
      <c r="AD58" s="394" t="s">
        <v>171</v>
      </c>
      <c r="AE58" s="393">
        <f>T58</f>
        <v>0</v>
      </c>
      <c r="AF58" s="361"/>
      <c r="AG58" s="169">
        <f>AE58*AF58</f>
        <v>0</v>
      </c>
      <c r="AH58" s="411"/>
      <c r="AI58" s="361">
        <f>W58-AH58</f>
        <v>0</v>
      </c>
      <c r="AJ58" s="394" t="s">
        <v>171</v>
      </c>
      <c r="AK58" s="361">
        <f t="shared" si="106" ref="AK58:AK61">IF(AJ$69="",T58*AI58,"")</f>
        <v>0</v>
      </c>
      <c r="AL58" s="394" t="s">
        <v>171</v>
      </c>
      <c r="AM58" s="393">
        <f>AE58</f>
        <v>0</v>
      </c>
      <c r="AN58" s="361"/>
      <c r="AO58" s="169">
        <f>AM58*AN58</f>
        <v>0</v>
      </c>
      <c r="AP58" s="411"/>
      <c r="AQ58" s="361">
        <f>IF(AR$69="",AF58-AP58,"")</f>
        <v>0</v>
      </c>
      <c r="AR58" s="401" t="s">
        <v>171</v>
      </c>
      <c r="AS58" s="361">
        <f>IF(AR$69="",AE58*AQ58,"")</f>
        <v>0</v>
      </c>
      <c r="AT58" s="394" t="s">
        <v>171</v>
      </c>
      <c r="AU58" s="393">
        <f>AM58</f>
        <v>0</v>
      </c>
      <c r="AV58" s="361"/>
      <c r="AW58" s="169">
        <f>AU58*AV58</f>
        <v>0</v>
      </c>
      <c r="AX58" s="411"/>
      <c r="AY58" s="361">
        <f>IF(AZ$69="",AN58-AX58,"")</f>
        <v>0</v>
      </c>
      <c r="AZ58" s="401" t="s">
        <v>171</v>
      </c>
      <c r="BA58" s="361">
        <f>IF(AZ$69="",AM58*AY58,"")</f>
        <v>0</v>
      </c>
      <c r="BB58" s="394" t="s">
        <v>171</v>
      </c>
      <c r="BC58" s="393">
        <f>AU58</f>
        <v>0</v>
      </c>
      <c r="BD58" s="361"/>
      <c r="BE58" s="169">
        <f>BC58*BD58</f>
        <v>0</v>
      </c>
      <c r="BF58" s="411"/>
      <c r="BG58" s="361">
        <f>IF(BH$69="",AV58-BF58,"")</f>
        <v>0</v>
      </c>
      <c r="BH58" s="401" t="s">
        <v>171</v>
      </c>
      <c r="BI58" s="361">
        <f>IF(BH$69="",AU58*BG58,"")</f>
        <v>0</v>
      </c>
      <c r="BJ58" s="394" t="s">
        <v>171</v>
      </c>
      <c r="BK58" s="393">
        <f>BC58</f>
        <v>0</v>
      </c>
      <c r="BL58" s="361"/>
      <c r="BM58" s="169">
        <f>BK58*BL58</f>
        <v>0</v>
      </c>
      <c r="BN58" s="412"/>
      <c r="BO58" s="403">
        <f>IF(BP$69="",BD58-BN58,"")</f>
        <v>0</v>
      </c>
      <c r="BP58" s="404" t="s">
        <v>171</v>
      </c>
      <c r="BQ58" s="403">
        <f>IF(BP$69="",BC58*BO58,"")</f>
        <v>0</v>
      </c>
      <c r="BR58" s="420" t="s">
        <v>171</v>
      </c>
      <c r="BS58" s="414">
        <f>BK58</f>
        <v>0</v>
      </c>
      <c r="BT58" s="403"/>
      <c r="BU58" s="170">
        <f>BS58*BT58</f>
        <v>0</v>
      </c>
      <c r="BV58" s="345"/>
      <c r="BW58" s="345"/>
      <c r="BX58" s="345"/>
      <c r="BY58" s="345"/>
      <c r="BZ58" s="345"/>
      <c r="CA58" s="345"/>
      <c r="CB58" s="345"/>
      <c r="CC58" s="345"/>
      <c r="CD58" s="345"/>
      <c r="CE58" s="345"/>
      <c r="CF58" s="345"/>
      <c r="CG58" s="345"/>
      <c r="CH58" s="345"/>
      <c r="CI58" s="345"/>
      <c r="CJ58" s="345"/>
      <c r="CK58" s="345"/>
      <c r="CL58" s="345"/>
      <c r="CM58" s="345"/>
    </row>
    <row r="59" spans="1:91" ht="15">
      <c r="A59" s="392"/>
      <c r="B59" s="393"/>
      <c r="C59" s="393"/>
      <c r="D59" s="393"/>
      <c r="E59" s="393"/>
      <c r="F59" s="393"/>
      <c r="G59" s="393"/>
      <c r="H59" s="361"/>
      <c r="I59" s="361">
        <f>F59*H59</f>
        <v>0</v>
      </c>
      <c r="J59" s="361">
        <f>G59*H59</f>
        <v>0</v>
      </c>
      <c r="K59" s="361">
        <f>0.5*(I59-J59)</f>
        <v>0</v>
      </c>
      <c r="L59" s="393"/>
      <c r="M59" s="361">
        <f>L59*H59</f>
        <v>0</v>
      </c>
      <c r="N59" s="361">
        <f>I59-M59</f>
        <v>0</v>
      </c>
      <c r="O59" s="361"/>
      <c r="P59" s="408">
        <f>0.95*O59</f>
        <v>0</v>
      </c>
      <c r="Q59" s="416"/>
      <c r="R59" s="361">
        <f>L59*Q59</f>
        <v>0</v>
      </c>
      <c r="S59" s="408">
        <f>P59-R59</f>
        <v>0</v>
      </c>
      <c r="T59" s="409"/>
      <c r="U59" s="466">
        <f>T59*H59</f>
        <v>0</v>
      </c>
      <c r="V59" s="466">
        <f>I59-U59</f>
        <v>0</v>
      </c>
      <c r="W59" s="416"/>
      <c r="X59" s="408">
        <f>T59*W59</f>
        <v>0</v>
      </c>
      <c r="Y59" s="411"/>
      <c r="Z59" s="361">
        <f>Q59-Y59</f>
        <v>0</v>
      </c>
      <c r="AA59" s="394" t="s">
        <v>171</v>
      </c>
      <c r="AB59" s="361">
        <f>IF(AA$69="",L59*Z59,"")</f>
        <v>0</v>
      </c>
      <c r="AC59" s="394" t="s">
        <v>171</v>
      </c>
      <c r="AD59" s="394" t="s">
        <v>171</v>
      </c>
      <c r="AE59" s="393">
        <f>T59</f>
        <v>0</v>
      </c>
      <c r="AF59" s="361"/>
      <c r="AG59" s="169">
        <f>AE59*AF59</f>
        <v>0</v>
      </c>
      <c r="AH59" s="411"/>
      <c r="AI59" s="361">
        <f>W59-AH59</f>
        <v>0</v>
      </c>
      <c r="AJ59" s="394" t="s">
        <v>171</v>
      </c>
      <c r="AK59" s="361">
        <f>IF(AJ$69="",T59*AI59,"")</f>
        <v>0</v>
      </c>
      <c r="AL59" s="394" t="s">
        <v>171</v>
      </c>
      <c r="AM59" s="393">
        <f>AE59</f>
        <v>0</v>
      </c>
      <c r="AN59" s="361"/>
      <c r="AO59" s="169">
        <f>AM59*AN59</f>
        <v>0</v>
      </c>
      <c r="AP59" s="411"/>
      <c r="AQ59" s="361">
        <f>IF(AR$69="",AF59-AP59,"")</f>
        <v>0</v>
      </c>
      <c r="AR59" s="401" t="s">
        <v>171</v>
      </c>
      <c r="AS59" s="361">
        <f>IF(AR$69="",AE59*AQ59,"")</f>
        <v>0</v>
      </c>
      <c r="AT59" s="394" t="s">
        <v>171</v>
      </c>
      <c r="AU59" s="393">
        <f>AM59</f>
        <v>0</v>
      </c>
      <c r="AV59" s="361"/>
      <c r="AW59" s="169">
        <f>AU59*AV59</f>
        <v>0</v>
      </c>
      <c r="AX59" s="411"/>
      <c r="AY59" s="361">
        <f>IF(AZ$69="",AN59-AX59,"")</f>
        <v>0</v>
      </c>
      <c r="AZ59" s="401" t="s">
        <v>171</v>
      </c>
      <c r="BA59" s="361">
        <f>IF(AZ$69="",AM59*AY59,"")</f>
        <v>0</v>
      </c>
      <c r="BB59" s="394" t="s">
        <v>171</v>
      </c>
      <c r="BC59" s="393">
        <f>AU59</f>
        <v>0</v>
      </c>
      <c r="BD59" s="361"/>
      <c r="BE59" s="169">
        <f>BC59*BD59</f>
        <v>0</v>
      </c>
      <c r="BF59" s="411"/>
      <c r="BG59" s="361">
        <f>IF(BH$69="",AV59-BF59,"")</f>
        <v>0</v>
      </c>
      <c r="BH59" s="401" t="s">
        <v>171</v>
      </c>
      <c r="BI59" s="361">
        <f>IF(BH$69="",AU59*BG59,"")</f>
        <v>0</v>
      </c>
      <c r="BJ59" s="394" t="s">
        <v>171</v>
      </c>
      <c r="BK59" s="393">
        <f>BC59</f>
        <v>0</v>
      </c>
      <c r="BL59" s="361"/>
      <c r="BM59" s="169">
        <f>BK59*BL59</f>
        <v>0</v>
      </c>
      <c r="BN59" s="412"/>
      <c r="BO59" s="403">
        <f>IF(BP$69="",BD59-BN59,"")</f>
        <v>0</v>
      </c>
      <c r="BP59" s="404" t="s">
        <v>171</v>
      </c>
      <c r="BQ59" s="403">
        <f>IF(BP$69="",BC59*BO59,"")</f>
        <v>0</v>
      </c>
      <c r="BR59" s="420" t="s">
        <v>171</v>
      </c>
      <c r="BS59" s="414">
        <f>BK59</f>
        <v>0</v>
      </c>
      <c r="BT59" s="403"/>
      <c r="BU59" s="170">
        <f>BS59*BT59</f>
        <v>0</v>
      </c>
      <c r="BV59" s="345"/>
      <c r="BW59" s="345"/>
      <c r="BX59" s="345"/>
      <c r="BY59" s="345"/>
      <c r="BZ59" s="345"/>
      <c r="CA59" s="345"/>
      <c r="CB59" s="345"/>
      <c r="CC59" s="345"/>
      <c r="CD59" s="345"/>
      <c r="CE59" s="345"/>
      <c r="CF59" s="345"/>
      <c r="CG59" s="345"/>
      <c r="CH59" s="345"/>
      <c r="CI59" s="345"/>
      <c r="CJ59" s="345"/>
      <c r="CK59" s="345"/>
      <c r="CL59" s="345"/>
      <c r="CM59" s="345"/>
    </row>
    <row r="60" spans="1:91" ht="15">
      <c r="A60" s="392"/>
      <c r="B60" s="393"/>
      <c r="C60" s="393"/>
      <c r="D60" s="393"/>
      <c r="E60" s="393"/>
      <c r="F60" s="393"/>
      <c r="G60" s="393"/>
      <c r="H60" s="361"/>
      <c r="I60" s="361">
        <f>F60*H60</f>
        <v>0</v>
      </c>
      <c r="J60" s="361">
        <f>G60*H60</f>
        <v>0</v>
      </c>
      <c r="K60" s="361">
        <f>0.5*(I60-J60)</f>
        <v>0</v>
      </c>
      <c r="L60" s="393"/>
      <c r="M60" s="361">
        <f>L60*H60</f>
        <v>0</v>
      </c>
      <c r="N60" s="361">
        <f>I60-M60</f>
        <v>0</v>
      </c>
      <c r="O60" s="361"/>
      <c r="P60" s="408">
        <f>0.95*O60</f>
        <v>0</v>
      </c>
      <c r="Q60" s="416"/>
      <c r="R60" s="361">
        <f>L60*Q60</f>
        <v>0</v>
      </c>
      <c r="S60" s="408">
        <f>P60-R60</f>
        <v>0</v>
      </c>
      <c r="T60" s="409"/>
      <c r="U60" s="466">
        <f>T60*H60</f>
        <v>0</v>
      </c>
      <c r="V60" s="466">
        <f>I60-U60</f>
        <v>0</v>
      </c>
      <c r="W60" s="416"/>
      <c r="X60" s="408">
        <f>T60*W60</f>
        <v>0</v>
      </c>
      <c r="Y60" s="411"/>
      <c r="Z60" s="361">
        <f>Q60-Y60</f>
        <v>0</v>
      </c>
      <c r="AA60" s="394" t="s">
        <v>171</v>
      </c>
      <c r="AB60" s="361">
        <f>IF(AA$69="",L60*Z60,"")</f>
        <v>0</v>
      </c>
      <c r="AC60" s="394" t="s">
        <v>171</v>
      </c>
      <c r="AD60" s="394" t="s">
        <v>171</v>
      </c>
      <c r="AE60" s="393">
        <f>T60</f>
        <v>0</v>
      </c>
      <c r="AF60" s="361"/>
      <c r="AG60" s="169">
        <f>AE60*AF60</f>
        <v>0</v>
      </c>
      <c r="AH60" s="411"/>
      <c r="AI60" s="361">
        <f>W60-AH60</f>
        <v>0</v>
      </c>
      <c r="AJ60" s="394" t="s">
        <v>171</v>
      </c>
      <c r="AK60" s="361">
        <f>IF(AJ$69="",T60*AI60,"")</f>
        <v>0</v>
      </c>
      <c r="AL60" s="394" t="s">
        <v>171</v>
      </c>
      <c r="AM60" s="393">
        <f>AE60</f>
        <v>0</v>
      </c>
      <c r="AN60" s="361"/>
      <c r="AO60" s="169">
        <f>AM60*AN60</f>
        <v>0</v>
      </c>
      <c r="AP60" s="411"/>
      <c r="AQ60" s="361">
        <f>IF(AR$69="",AF60-AP60,"")</f>
        <v>0</v>
      </c>
      <c r="AR60" s="401" t="s">
        <v>171</v>
      </c>
      <c r="AS60" s="361">
        <f>IF(AR$69="",AE60*AQ60,"")</f>
        <v>0</v>
      </c>
      <c r="AT60" s="394" t="s">
        <v>171</v>
      </c>
      <c r="AU60" s="393">
        <f>AM60</f>
        <v>0</v>
      </c>
      <c r="AV60" s="361"/>
      <c r="AW60" s="169">
        <f>AU60*AV60</f>
        <v>0</v>
      </c>
      <c r="AX60" s="411"/>
      <c r="AY60" s="361">
        <f>IF(AZ$69="",AN60-AX60,"")</f>
        <v>0</v>
      </c>
      <c r="AZ60" s="401" t="s">
        <v>171</v>
      </c>
      <c r="BA60" s="361">
        <f>IF(AZ$69="",AM60*AY60,"")</f>
        <v>0</v>
      </c>
      <c r="BB60" s="394" t="s">
        <v>171</v>
      </c>
      <c r="BC60" s="393">
        <f>AU60</f>
        <v>0</v>
      </c>
      <c r="BD60" s="361"/>
      <c r="BE60" s="169">
        <f>BC60*BD60</f>
        <v>0</v>
      </c>
      <c r="BF60" s="411"/>
      <c r="BG60" s="361">
        <f>IF(BH$69="",AV60-BF60,"")</f>
        <v>0</v>
      </c>
      <c r="BH60" s="401" t="s">
        <v>171</v>
      </c>
      <c r="BI60" s="361">
        <f>IF(BH$69="",AU60*BG60,"")</f>
        <v>0</v>
      </c>
      <c r="BJ60" s="394" t="s">
        <v>171</v>
      </c>
      <c r="BK60" s="393">
        <f>BC60</f>
        <v>0</v>
      </c>
      <c r="BL60" s="361"/>
      <c r="BM60" s="169">
        <f>BK60*BL60</f>
        <v>0</v>
      </c>
      <c r="BN60" s="412"/>
      <c r="BO60" s="403">
        <f>IF(BP$69="",BD60-BN60,"")</f>
        <v>0</v>
      </c>
      <c r="BP60" s="404" t="s">
        <v>171</v>
      </c>
      <c r="BQ60" s="403">
        <f>IF(BP$69="",BC60*BO60,"")</f>
        <v>0</v>
      </c>
      <c r="BR60" s="420" t="s">
        <v>171</v>
      </c>
      <c r="BS60" s="414">
        <f>BK60</f>
        <v>0</v>
      </c>
      <c r="BT60" s="403"/>
      <c r="BU60" s="170">
        <f>BS60*BT60</f>
        <v>0</v>
      </c>
      <c r="BV60" s="345"/>
      <c r="BW60" s="345"/>
      <c r="BX60" s="345"/>
      <c r="BY60" s="345"/>
      <c r="BZ60" s="345"/>
      <c r="CA60" s="345"/>
      <c r="CB60" s="345"/>
      <c r="CC60" s="345"/>
      <c r="CD60" s="345"/>
      <c r="CE60" s="345"/>
      <c r="CF60" s="345"/>
      <c r="CG60" s="345"/>
      <c r="CH60" s="345"/>
      <c r="CI60" s="345"/>
      <c r="CJ60" s="345"/>
      <c r="CK60" s="345"/>
      <c r="CL60" s="345"/>
      <c r="CM60" s="345"/>
    </row>
    <row r="61" spans="1:91" ht="15">
      <c r="A61" s="392"/>
      <c r="B61" s="393"/>
      <c r="C61" s="393"/>
      <c r="D61" s="475"/>
      <c r="E61" s="393"/>
      <c r="F61" s="393"/>
      <c r="G61" s="393"/>
      <c r="H61" s="361"/>
      <c r="I61" s="361">
        <f>F61*H61</f>
        <v>0</v>
      </c>
      <c r="J61" s="361">
        <f>G61*H61</f>
        <v>0</v>
      </c>
      <c r="K61" s="361">
        <f>0.5*(I61-J61)</f>
        <v>0</v>
      </c>
      <c r="L61" s="393"/>
      <c r="M61" s="361">
        <f>L61*H61</f>
        <v>0</v>
      </c>
      <c r="N61" s="361">
        <f>I61-M61</f>
        <v>0</v>
      </c>
      <c r="O61" s="361"/>
      <c r="P61" s="408">
        <f>0.95*O61</f>
        <v>0</v>
      </c>
      <c r="Q61" s="416"/>
      <c r="R61" s="361">
        <f>L61*Q61</f>
        <v>0</v>
      </c>
      <c r="S61" s="408">
        <f>P61-R61</f>
        <v>0</v>
      </c>
      <c r="T61" s="409"/>
      <c r="U61" s="466">
        <f>T61*H61</f>
        <v>0</v>
      </c>
      <c r="V61" s="466">
        <f>I61-U61</f>
        <v>0</v>
      </c>
      <c r="W61" s="416"/>
      <c r="X61" s="408">
        <f>T61*W61</f>
        <v>0</v>
      </c>
      <c r="Y61" s="411"/>
      <c r="Z61" s="361">
        <f>Q61-Y61</f>
        <v>0</v>
      </c>
      <c r="AA61" s="394" t="s">
        <v>171</v>
      </c>
      <c r="AB61" s="361">
        <f>IF(AA$69="",L61*Z61,"")</f>
        <v>0</v>
      </c>
      <c r="AC61" s="394" t="s">
        <v>171</v>
      </c>
      <c r="AD61" s="394" t="s">
        <v>171</v>
      </c>
      <c r="AE61" s="393">
        <f>T61</f>
        <v>0</v>
      </c>
      <c r="AF61" s="361"/>
      <c r="AG61" s="169">
        <f>AE61*AF61</f>
        <v>0</v>
      </c>
      <c r="AH61" s="411"/>
      <c r="AI61" s="361">
        <f>W61-AH61</f>
        <v>0</v>
      </c>
      <c r="AJ61" s="394" t="s">
        <v>171</v>
      </c>
      <c r="AK61" s="361">
        <f>IF(AJ$69="",T61*AI61,"")</f>
        <v>0</v>
      </c>
      <c r="AL61" s="394" t="s">
        <v>171</v>
      </c>
      <c r="AM61" s="393">
        <f>AE61</f>
        <v>0</v>
      </c>
      <c r="AN61" s="361"/>
      <c r="AO61" s="169">
        <f>AM61*AN61</f>
        <v>0</v>
      </c>
      <c r="AP61" s="411"/>
      <c r="AQ61" s="361">
        <f>IF(AR$69="",AF61-AP61,"")</f>
        <v>0</v>
      </c>
      <c r="AR61" s="401" t="s">
        <v>171</v>
      </c>
      <c r="AS61" s="361">
        <f>IF(AR$69="",AE61*AQ61,"")</f>
        <v>0</v>
      </c>
      <c r="AT61" s="394" t="s">
        <v>171</v>
      </c>
      <c r="AU61" s="393">
        <f>AM61</f>
        <v>0</v>
      </c>
      <c r="AV61" s="361"/>
      <c r="AW61" s="169">
        <f>AU61*AV61</f>
        <v>0</v>
      </c>
      <c r="AX61" s="411"/>
      <c r="AY61" s="361">
        <f>IF(AZ$69="",AN61-AX61,"")</f>
        <v>0</v>
      </c>
      <c r="AZ61" s="401" t="s">
        <v>171</v>
      </c>
      <c r="BA61" s="361">
        <f>IF(AZ$69="",AM61*AY61,"")</f>
        <v>0</v>
      </c>
      <c r="BB61" s="394" t="s">
        <v>171</v>
      </c>
      <c r="BC61" s="393">
        <f>AU61</f>
        <v>0</v>
      </c>
      <c r="BD61" s="361"/>
      <c r="BE61" s="169">
        <f>BC61*BD61</f>
        <v>0</v>
      </c>
      <c r="BF61" s="411"/>
      <c r="BG61" s="361">
        <f>IF(BH$69="",AV61-BF61,"")</f>
        <v>0</v>
      </c>
      <c r="BH61" s="401" t="s">
        <v>171</v>
      </c>
      <c r="BI61" s="361">
        <f>IF(BH$69="",AU61*BG61,"")</f>
        <v>0</v>
      </c>
      <c r="BJ61" s="394" t="s">
        <v>171</v>
      </c>
      <c r="BK61" s="393">
        <f>BC61</f>
        <v>0</v>
      </c>
      <c r="BL61" s="361"/>
      <c r="BM61" s="169">
        <f>BK61*BL61</f>
        <v>0</v>
      </c>
      <c r="BN61" s="412"/>
      <c r="BO61" s="403">
        <f>IF(BP$69="",BD61-BN61,"")</f>
        <v>0</v>
      </c>
      <c r="BP61" s="404" t="s">
        <v>171</v>
      </c>
      <c r="BQ61" s="403">
        <f>IF(BP$69="",BC61*BO61,"")</f>
        <v>0</v>
      </c>
      <c r="BR61" s="420" t="s">
        <v>171</v>
      </c>
      <c r="BS61" s="414">
        <f>BK61</f>
        <v>0</v>
      </c>
      <c r="BT61" s="403"/>
      <c r="BU61" s="170">
        <f>BS61*BT61</f>
        <v>0</v>
      </c>
      <c r="BV61" s="345"/>
      <c r="BW61" s="345"/>
      <c r="BX61" s="345"/>
      <c r="BY61" s="345"/>
      <c r="BZ61" s="345"/>
      <c r="CA61" s="345"/>
      <c r="CB61" s="345"/>
      <c r="CC61" s="345"/>
      <c r="CD61" s="345"/>
      <c r="CE61" s="345"/>
      <c r="CF61" s="345"/>
      <c r="CG61" s="345"/>
      <c r="CH61" s="345"/>
      <c r="CI61" s="345"/>
      <c r="CJ61" s="345"/>
      <c r="CK61" s="345"/>
      <c r="CL61" s="345"/>
      <c r="CM61" s="345"/>
    </row>
    <row r="62" spans="1:91" ht="15">
      <c r="A62" s="392"/>
      <c r="B62" s="393"/>
      <c r="C62" s="393"/>
      <c r="D62" s="30" t="s">
        <v>35</v>
      </c>
      <c r="E62" s="393"/>
      <c r="F62" s="393"/>
      <c r="G62" s="393"/>
      <c r="H62" s="361"/>
      <c r="I62" s="361"/>
      <c r="J62" s="361"/>
      <c r="K62" s="361"/>
      <c r="L62" s="393"/>
      <c r="M62" s="361"/>
      <c r="N62" s="361"/>
      <c r="O62" s="361"/>
      <c r="P62" s="408"/>
      <c r="Q62" s="416"/>
      <c r="R62" s="361"/>
      <c r="S62" s="408"/>
      <c r="T62" s="409"/>
      <c r="U62" s="361"/>
      <c r="V62" s="361"/>
      <c r="W62" s="416"/>
      <c r="X62" s="408"/>
      <c r="Y62" s="411"/>
      <c r="Z62" s="361"/>
      <c r="AA62" s="393"/>
      <c r="AB62" s="361"/>
      <c r="AC62" s="393"/>
      <c r="AD62" s="393"/>
      <c r="AE62" s="393"/>
      <c r="AF62" s="361"/>
      <c r="AG62" s="169"/>
      <c r="AH62" s="411"/>
      <c r="AI62" s="361"/>
      <c r="AJ62" s="393"/>
      <c r="AK62" s="361"/>
      <c r="AL62" s="393"/>
      <c r="AM62" s="393"/>
      <c r="AN62" s="361"/>
      <c r="AO62" s="169"/>
      <c r="AP62" s="411"/>
      <c r="AQ62" s="353"/>
      <c r="AR62" s="361"/>
      <c r="AS62" s="353"/>
      <c r="AT62" s="393"/>
      <c r="AU62" s="393"/>
      <c r="AV62" s="361"/>
      <c r="AW62" s="169"/>
      <c r="AX62" s="411"/>
      <c r="AY62" s="353"/>
      <c r="AZ62" s="361"/>
      <c r="BA62" s="353"/>
      <c r="BB62" s="393"/>
      <c r="BC62" s="393"/>
      <c r="BD62" s="361"/>
      <c r="BE62" s="169"/>
      <c r="BF62" s="411"/>
      <c r="BG62" s="353"/>
      <c r="BH62" s="361"/>
      <c r="BI62" s="353"/>
      <c r="BJ62" s="393"/>
      <c r="BK62" s="393"/>
      <c r="BL62" s="361"/>
      <c r="BM62" s="169"/>
      <c r="BN62" s="412"/>
      <c r="BO62" s="439"/>
      <c r="BP62" s="403"/>
      <c r="BQ62" s="439"/>
      <c r="BR62" s="414"/>
      <c r="BS62" s="414"/>
      <c r="BT62" s="403"/>
      <c r="BU62" s="170"/>
      <c r="BV62" s="345"/>
      <c r="BW62" s="345"/>
      <c r="BX62" s="345"/>
      <c r="BY62" s="345"/>
      <c r="BZ62" s="345"/>
      <c r="CA62" s="345"/>
      <c r="CB62" s="345"/>
      <c r="CC62" s="345"/>
      <c r="CD62" s="345"/>
      <c r="CE62" s="345"/>
      <c r="CF62" s="345"/>
      <c r="CG62" s="345"/>
      <c r="CH62" s="345"/>
      <c r="CI62" s="345"/>
      <c r="CJ62" s="345"/>
      <c r="CK62" s="345"/>
      <c r="CL62" s="345"/>
      <c r="CM62" s="345"/>
    </row>
    <row r="63" spans="1:91" ht="15">
      <c r="A63" s="392"/>
      <c r="B63" s="393"/>
      <c r="C63" s="393"/>
      <c r="D63" s="393"/>
      <c r="E63" s="393"/>
      <c r="F63" s="393"/>
      <c r="G63" s="393"/>
      <c r="H63" s="361"/>
      <c r="I63" s="361">
        <f>F63*H63</f>
        <v>0</v>
      </c>
      <c r="J63" s="361">
        <f>G63*H63</f>
        <v>0</v>
      </c>
      <c r="K63" s="361">
        <f>0.5*(I63-J63)</f>
        <v>0</v>
      </c>
      <c r="L63" s="393"/>
      <c r="M63" s="361">
        <f>L63*H63</f>
        <v>0</v>
      </c>
      <c r="N63" s="361">
        <f>I63-M63</f>
        <v>0</v>
      </c>
      <c r="O63" s="361"/>
      <c r="P63" s="408">
        <f>0.95*O63</f>
        <v>0</v>
      </c>
      <c r="Q63" s="416"/>
      <c r="R63" s="361">
        <f>L63*Q63</f>
        <v>0</v>
      </c>
      <c r="S63" s="408">
        <f>P63-R63</f>
        <v>0</v>
      </c>
      <c r="T63" s="409"/>
      <c r="U63" s="466">
        <f>T63*H63</f>
        <v>0</v>
      </c>
      <c r="V63" s="466">
        <f>I63-U63</f>
        <v>0</v>
      </c>
      <c r="W63" s="416"/>
      <c r="X63" s="408">
        <f>T63*W63</f>
        <v>0</v>
      </c>
      <c r="Y63" s="411"/>
      <c r="Z63" s="361">
        <f>Q63-Y63</f>
        <v>0</v>
      </c>
      <c r="AA63" s="394" t="s">
        <v>171</v>
      </c>
      <c r="AB63" s="361">
        <f>IF(AA$69="",L63*Z63,"")</f>
        <v>0</v>
      </c>
      <c r="AC63" s="394" t="s">
        <v>171</v>
      </c>
      <c r="AD63" s="394" t="s">
        <v>171</v>
      </c>
      <c r="AE63" s="393">
        <f>T63</f>
        <v>0</v>
      </c>
      <c r="AF63" s="361"/>
      <c r="AG63" s="169">
        <f>AE63*AF63</f>
        <v>0</v>
      </c>
      <c r="AH63" s="411"/>
      <c r="AI63" s="361">
        <f>W63-AH63</f>
        <v>0</v>
      </c>
      <c r="AJ63" s="394" t="s">
        <v>171</v>
      </c>
      <c r="AK63" s="361">
        <f>IF(AJ$69="",T63*AI63,"")</f>
        <v>0</v>
      </c>
      <c r="AL63" s="394" t="s">
        <v>171</v>
      </c>
      <c r="AM63" s="393">
        <f>AE63</f>
        <v>0</v>
      </c>
      <c r="AN63" s="361"/>
      <c r="AO63" s="169">
        <f>AM63*AN63</f>
        <v>0</v>
      </c>
      <c r="AP63" s="411"/>
      <c r="AQ63" s="361">
        <f t="shared" si="107" ref="AQ63:AQ67">IF(AR$69="",AF63-AP63,"")</f>
        <v>0</v>
      </c>
      <c r="AR63" s="401" t="s">
        <v>171</v>
      </c>
      <c r="AS63" s="361">
        <f>IF(AR$69="",AE63*AQ63,"")</f>
        <v>0</v>
      </c>
      <c r="AT63" s="394" t="s">
        <v>171</v>
      </c>
      <c r="AU63" s="393">
        <f>AM63</f>
        <v>0</v>
      </c>
      <c r="AV63" s="361"/>
      <c r="AW63" s="169">
        <f>AU63*AV63</f>
        <v>0</v>
      </c>
      <c r="AX63" s="411"/>
      <c r="AY63" s="361">
        <f t="shared" si="108" ref="AY63:AY67">IF(AZ$69="",AN63-AX63,"")</f>
        <v>0</v>
      </c>
      <c r="AZ63" s="401" t="s">
        <v>171</v>
      </c>
      <c r="BA63" s="361">
        <f t="shared" si="109" ref="BA63:BA67">IF(AZ$69="",AM63*AY63,"")</f>
        <v>0</v>
      </c>
      <c r="BB63" s="394" t="s">
        <v>171</v>
      </c>
      <c r="BC63" s="393">
        <f>AU63</f>
        <v>0</v>
      </c>
      <c r="BD63" s="361"/>
      <c r="BE63" s="169">
        <f>BC63*BD63</f>
        <v>0</v>
      </c>
      <c r="BF63" s="411"/>
      <c r="BG63" s="361">
        <f t="shared" si="110" ref="BG63:BG67">IF(BH$69="",AV63-BF63,"")</f>
        <v>0</v>
      </c>
      <c r="BH63" s="401" t="s">
        <v>171</v>
      </c>
      <c r="BI63" s="361">
        <f t="shared" si="111" ref="BI63:BI67">IF(BH$69="",AU63*BG63,"")</f>
        <v>0</v>
      </c>
      <c r="BJ63" s="394" t="s">
        <v>171</v>
      </c>
      <c r="BK63" s="393">
        <f>BC63</f>
        <v>0</v>
      </c>
      <c r="BL63" s="361"/>
      <c r="BM63" s="169">
        <f>BK63*BL63</f>
        <v>0</v>
      </c>
      <c r="BN63" s="412"/>
      <c r="BO63" s="403">
        <f t="shared" si="112" ref="BO63:BO67">IF(BP$69="",BD63-BN63,"")</f>
        <v>0</v>
      </c>
      <c r="BP63" s="404" t="s">
        <v>171</v>
      </c>
      <c r="BQ63" s="403">
        <f t="shared" si="113" ref="BQ63:BQ67">IF(BP$69="",BC63*BO63,"")</f>
        <v>0</v>
      </c>
      <c r="BR63" s="420" t="s">
        <v>171</v>
      </c>
      <c r="BS63" s="414">
        <f>BK63</f>
        <v>0</v>
      </c>
      <c r="BT63" s="403"/>
      <c r="BU63" s="170">
        <f>BS63*BT63</f>
        <v>0</v>
      </c>
      <c r="BV63" s="345"/>
      <c r="BW63" s="345"/>
      <c r="BX63" s="345"/>
      <c r="BY63" s="345"/>
      <c r="BZ63" s="345"/>
      <c r="CA63" s="345"/>
      <c r="CB63" s="345"/>
      <c r="CC63" s="345"/>
      <c r="CD63" s="345"/>
      <c r="CE63" s="345"/>
      <c r="CF63" s="345"/>
      <c r="CG63" s="345"/>
      <c r="CH63" s="345"/>
      <c r="CI63" s="345"/>
      <c r="CJ63" s="345"/>
      <c r="CK63" s="345"/>
      <c r="CL63" s="345"/>
      <c r="CM63" s="345"/>
    </row>
    <row r="64" spans="1:91" ht="15">
      <c r="A64" s="392"/>
      <c r="B64" s="393"/>
      <c r="C64" s="393"/>
      <c r="D64" s="475"/>
      <c r="E64" s="393"/>
      <c r="F64" s="393"/>
      <c r="G64" s="393"/>
      <c r="H64" s="361"/>
      <c r="I64" s="361">
        <f>F64*H64</f>
        <v>0</v>
      </c>
      <c r="J64" s="361">
        <f>G64*H64</f>
        <v>0</v>
      </c>
      <c r="K64" s="361">
        <f>0.5*(I64-J64)</f>
        <v>0</v>
      </c>
      <c r="L64" s="393"/>
      <c r="M64" s="361">
        <f>L64*H64</f>
        <v>0</v>
      </c>
      <c r="N64" s="361">
        <f>I64-M64</f>
        <v>0</v>
      </c>
      <c r="O64" s="361"/>
      <c r="P64" s="408">
        <f>0.95*O64</f>
        <v>0</v>
      </c>
      <c r="Q64" s="416"/>
      <c r="R64" s="361">
        <f>L64*Q64</f>
        <v>0</v>
      </c>
      <c r="S64" s="408">
        <f>P64-R64</f>
        <v>0</v>
      </c>
      <c r="T64" s="409"/>
      <c r="U64" s="466">
        <f>T64*H64</f>
        <v>0</v>
      </c>
      <c r="V64" s="466">
        <f>I64-U64</f>
        <v>0</v>
      </c>
      <c r="W64" s="416"/>
      <c r="X64" s="408">
        <f>T64*W64</f>
        <v>0</v>
      </c>
      <c r="Y64" s="411"/>
      <c r="Z64" s="361">
        <f t="shared" si="114" ref="Z64:Z67">Q64-Y64</f>
        <v>0</v>
      </c>
      <c r="AA64" s="394" t="s">
        <v>171</v>
      </c>
      <c r="AB64" s="361">
        <f t="shared" si="115" ref="AB64:AB67">IF(AA$69="",L64*Z64,"")</f>
        <v>0</v>
      </c>
      <c r="AC64" s="394" t="s">
        <v>171</v>
      </c>
      <c r="AD64" s="394" t="s">
        <v>171</v>
      </c>
      <c r="AE64" s="393">
        <f>T64</f>
        <v>0</v>
      </c>
      <c r="AF64" s="361"/>
      <c r="AG64" s="169">
        <f>AE64*AF64</f>
        <v>0</v>
      </c>
      <c r="AH64" s="411"/>
      <c r="AI64" s="361">
        <f>W64-AH64</f>
        <v>0</v>
      </c>
      <c r="AJ64" s="394" t="s">
        <v>171</v>
      </c>
      <c r="AK64" s="361">
        <f t="shared" si="116" ref="AK64:AK67">IF(AJ$69="",T64*AI64,"")</f>
        <v>0</v>
      </c>
      <c r="AL64" s="394" t="s">
        <v>171</v>
      </c>
      <c r="AM64" s="393">
        <f>AE64</f>
        <v>0</v>
      </c>
      <c r="AN64" s="361"/>
      <c r="AO64" s="169">
        <f>AM64*AN64</f>
        <v>0</v>
      </c>
      <c r="AP64" s="411"/>
      <c r="AQ64" s="361">
        <f>IF(AR$69="",AF64-AP64,"")</f>
        <v>0</v>
      </c>
      <c r="AR64" s="401" t="s">
        <v>171</v>
      </c>
      <c r="AS64" s="361">
        <f>IF(AR$69="",AE64*AQ64,"")</f>
        <v>0</v>
      </c>
      <c r="AT64" s="394" t="s">
        <v>171</v>
      </c>
      <c r="AU64" s="393">
        <f>AM64</f>
        <v>0</v>
      </c>
      <c r="AV64" s="361"/>
      <c r="AW64" s="169">
        <f>AU64*AV64</f>
        <v>0</v>
      </c>
      <c r="AX64" s="411"/>
      <c r="AY64" s="361">
        <f>IF(AZ$69="",AN64-AX64,"")</f>
        <v>0</v>
      </c>
      <c r="AZ64" s="401" t="s">
        <v>171</v>
      </c>
      <c r="BA64" s="361">
        <f>IF(AZ$69="",AM64*AY64,"")</f>
        <v>0</v>
      </c>
      <c r="BB64" s="394" t="s">
        <v>171</v>
      </c>
      <c r="BC64" s="393">
        <f>AU64</f>
        <v>0</v>
      </c>
      <c r="BD64" s="361"/>
      <c r="BE64" s="169">
        <f>BC64*BD64</f>
        <v>0</v>
      </c>
      <c r="BF64" s="411"/>
      <c r="BG64" s="361">
        <f>IF(BH$69="",AV64-BF64,"")</f>
        <v>0</v>
      </c>
      <c r="BH64" s="401" t="s">
        <v>171</v>
      </c>
      <c r="BI64" s="361">
        <f>IF(BH$69="",AU64*BG64,"")</f>
        <v>0</v>
      </c>
      <c r="BJ64" s="394" t="s">
        <v>171</v>
      </c>
      <c r="BK64" s="393">
        <f>BC64</f>
        <v>0</v>
      </c>
      <c r="BL64" s="361"/>
      <c r="BM64" s="169">
        <f>BK64*BL64</f>
        <v>0</v>
      </c>
      <c r="BN64" s="412"/>
      <c r="BO64" s="403">
        <f>IF(BP$69="",BD64-BN64,"")</f>
        <v>0</v>
      </c>
      <c r="BP64" s="404" t="s">
        <v>171</v>
      </c>
      <c r="BQ64" s="403">
        <f>IF(BP$69="",BC64*BO64,"")</f>
        <v>0</v>
      </c>
      <c r="BR64" s="420" t="s">
        <v>171</v>
      </c>
      <c r="BS64" s="414">
        <f>BK64</f>
        <v>0</v>
      </c>
      <c r="BT64" s="403"/>
      <c r="BU64" s="170">
        <f>BS64*BT64</f>
        <v>0</v>
      </c>
      <c r="BV64" s="345"/>
      <c r="BW64" s="345"/>
      <c r="BX64" s="345"/>
      <c r="BY64" s="345"/>
      <c r="BZ64" s="345"/>
      <c r="CA64" s="345"/>
      <c r="CB64" s="345"/>
      <c r="CC64" s="345"/>
      <c r="CD64" s="345"/>
      <c r="CE64" s="345"/>
      <c r="CF64" s="345"/>
      <c r="CG64" s="345"/>
      <c r="CH64" s="345"/>
      <c r="CI64" s="345"/>
      <c r="CJ64" s="345"/>
      <c r="CK64" s="345"/>
      <c r="CL64" s="345"/>
      <c r="CM64" s="345"/>
    </row>
    <row r="65" spans="1:91" ht="15">
      <c r="A65" s="392"/>
      <c r="B65" s="393"/>
      <c r="C65" s="393"/>
      <c r="D65" s="475"/>
      <c r="E65" s="393"/>
      <c r="F65" s="393"/>
      <c r="G65" s="393"/>
      <c r="H65" s="361"/>
      <c r="I65" s="361">
        <f>F65*H65</f>
        <v>0</v>
      </c>
      <c r="J65" s="361">
        <f>G65*H65</f>
        <v>0</v>
      </c>
      <c r="K65" s="361">
        <f>0.5*(I65-J65)</f>
        <v>0</v>
      </c>
      <c r="L65" s="393"/>
      <c r="M65" s="361">
        <f>L65*H65</f>
        <v>0</v>
      </c>
      <c r="N65" s="361">
        <f>I65-M65</f>
        <v>0</v>
      </c>
      <c r="O65" s="361"/>
      <c r="P65" s="408">
        <f>0.95*O65</f>
        <v>0</v>
      </c>
      <c r="Q65" s="416"/>
      <c r="R65" s="361">
        <f>L65*Q65</f>
        <v>0</v>
      </c>
      <c r="S65" s="408">
        <f>P65-R65</f>
        <v>0</v>
      </c>
      <c r="T65" s="409"/>
      <c r="U65" s="466">
        <f>T65*H65</f>
        <v>0</v>
      </c>
      <c r="V65" s="466">
        <f>I65-U65</f>
        <v>0</v>
      </c>
      <c r="W65" s="416"/>
      <c r="X65" s="408">
        <f>T65*W65</f>
        <v>0</v>
      </c>
      <c r="Y65" s="411"/>
      <c r="Z65" s="361">
        <f>Q65-Y65</f>
        <v>0</v>
      </c>
      <c r="AA65" s="394" t="s">
        <v>171</v>
      </c>
      <c r="AB65" s="361">
        <f>IF(AA$69="",L65*Z65,"")</f>
        <v>0</v>
      </c>
      <c r="AC65" s="394" t="s">
        <v>171</v>
      </c>
      <c r="AD65" s="394" t="s">
        <v>171</v>
      </c>
      <c r="AE65" s="393">
        <f>T65</f>
        <v>0</v>
      </c>
      <c r="AF65" s="361"/>
      <c r="AG65" s="169">
        <f>AE65*AF65</f>
        <v>0</v>
      </c>
      <c r="AH65" s="411"/>
      <c r="AI65" s="361">
        <f>W65-AH65</f>
        <v>0</v>
      </c>
      <c r="AJ65" s="394" t="s">
        <v>171</v>
      </c>
      <c r="AK65" s="361">
        <f>IF(AJ$69="",T65*AI65,"")</f>
        <v>0</v>
      </c>
      <c r="AL65" s="394" t="s">
        <v>171</v>
      </c>
      <c r="AM65" s="393">
        <f>AE65</f>
        <v>0</v>
      </c>
      <c r="AN65" s="361"/>
      <c r="AO65" s="169">
        <f>AM65*AN65</f>
        <v>0</v>
      </c>
      <c r="AP65" s="411"/>
      <c r="AQ65" s="361">
        <f>IF(AR$69="",AF65-AP65,"")</f>
        <v>0</v>
      </c>
      <c r="AR65" s="401" t="s">
        <v>171</v>
      </c>
      <c r="AS65" s="361">
        <f>IF(AR$69="",AE65*AQ65,"")</f>
        <v>0</v>
      </c>
      <c r="AT65" s="394" t="s">
        <v>171</v>
      </c>
      <c r="AU65" s="393">
        <f>AM65</f>
        <v>0</v>
      </c>
      <c r="AV65" s="361"/>
      <c r="AW65" s="169">
        <f>AU65*AV65</f>
        <v>0</v>
      </c>
      <c r="AX65" s="411"/>
      <c r="AY65" s="361">
        <f>IF(AZ$69="",AN65-AX65,"")</f>
        <v>0</v>
      </c>
      <c r="AZ65" s="401" t="s">
        <v>171</v>
      </c>
      <c r="BA65" s="361">
        <f>IF(AZ$69="",AM65*AY65,"")</f>
        <v>0</v>
      </c>
      <c r="BB65" s="394" t="s">
        <v>171</v>
      </c>
      <c r="BC65" s="393">
        <f>AU65</f>
        <v>0</v>
      </c>
      <c r="BD65" s="361"/>
      <c r="BE65" s="169">
        <f>BC65*BD65</f>
        <v>0</v>
      </c>
      <c r="BF65" s="411"/>
      <c r="BG65" s="361">
        <f>IF(BH$69="",AV65-BF65,"")</f>
        <v>0</v>
      </c>
      <c r="BH65" s="401" t="s">
        <v>171</v>
      </c>
      <c r="BI65" s="361">
        <f>IF(BH$69="",AU65*BG65,"")</f>
        <v>0</v>
      </c>
      <c r="BJ65" s="394" t="s">
        <v>171</v>
      </c>
      <c r="BK65" s="393">
        <f>BC65</f>
        <v>0</v>
      </c>
      <c r="BL65" s="361"/>
      <c r="BM65" s="169">
        <f>BK65*BL65</f>
        <v>0</v>
      </c>
      <c r="BN65" s="412"/>
      <c r="BO65" s="403">
        <f>IF(BP$69="",BD65-BN65,"")</f>
        <v>0</v>
      </c>
      <c r="BP65" s="404" t="s">
        <v>171</v>
      </c>
      <c r="BQ65" s="403">
        <f>IF(BP$69="",BC65*BO65,"")</f>
        <v>0</v>
      </c>
      <c r="BR65" s="420" t="s">
        <v>171</v>
      </c>
      <c r="BS65" s="414">
        <f>BK65</f>
        <v>0</v>
      </c>
      <c r="BT65" s="403"/>
      <c r="BU65" s="170">
        <f>BS65*BT65</f>
        <v>0</v>
      </c>
      <c r="BV65" s="345"/>
      <c r="BW65" s="345"/>
      <c r="BX65" s="345"/>
      <c r="BY65" s="345"/>
      <c r="BZ65" s="345"/>
      <c r="CA65" s="345"/>
      <c r="CB65" s="345"/>
      <c r="CC65" s="345"/>
      <c r="CD65" s="345"/>
      <c r="CE65" s="345"/>
      <c r="CF65" s="345"/>
      <c r="CG65" s="345"/>
      <c r="CH65" s="345"/>
      <c r="CI65" s="345"/>
      <c r="CJ65" s="345"/>
      <c r="CK65" s="345"/>
      <c r="CL65" s="345"/>
      <c r="CM65" s="345"/>
    </row>
    <row r="66" spans="1:91" ht="15">
      <c r="A66" s="392"/>
      <c r="B66" s="393"/>
      <c r="C66" s="393"/>
      <c r="D66" s="475"/>
      <c r="E66" s="393"/>
      <c r="F66" s="393"/>
      <c r="G66" s="393"/>
      <c r="H66" s="361"/>
      <c r="I66" s="361">
        <f>F66*H66</f>
        <v>0</v>
      </c>
      <c r="J66" s="361">
        <f>G66*H66</f>
        <v>0</v>
      </c>
      <c r="K66" s="361">
        <f>0.5*(I66-J66)</f>
        <v>0</v>
      </c>
      <c r="L66" s="393"/>
      <c r="M66" s="361">
        <f>L66*H66</f>
        <v>0</v>
      </c>
      <c r="N66" s="361">
        <f>I66-M66</f>
        <v>0</v>
      </c>
      <c r="O66" s="361"/>
      <c r="P66" s="408">
        <f>0.95*O66</f>
        <v>0</v>
      </c>
      <c r="Q66" s="416"/>
      <c r="R66" s="361">
        <f>L66*Q66</f>
        <v>0</v>
      </c>
      <c r="S66" s="408">
        <f>P66-R66</f>
        <v>0</v>
      </c>
      <c r="T66" s="409"/>
      <c r="U66" s="466">
        <f>T66*H66</f>
        <v>0</v>
      </c>
      <c r="V66" s="466">
        <f>I66-U66</f>
        <v>0</v>
      </c>
      <c r="W66" s="416"/>
      <c r="X66" s="408">
        <f>T66*W66</f>
        <v>0</v>
      </c>
      <c r="Y66" s="411"/>
      <c r="Z66" s="361">
        <f>Q66-Y66</f>
        <v>0</v>
      </c>
      <c r="AA66" s="394" t="s">
        <v>171</v>
      </c>
      <c r="AB66" s="361">
        <f>IF(AA$69="",L66*Z66,"")</f>
        <v>0</v>
      </c>
      <c r="AC66" s="394" t="s">
        <v>171</v>
      </c>
      <c r="AD66" s="394" t="s">
        <v>171</v>
      </c>
      <c r="AE66" s="393">
        <f>T66</f>
        <v>0</v>
      </c>
      <c r="AF66" s="361"/>
      <c r="AG66" s="169">
        <f>AE66*AF66</f>
        <v>0</v>
      </c>
      <c r="AH66" s="411"/>
      <c r="AI66" s="361">
        <f>W66-AH66</f>
        <v>0</v>
      </c>
      <c r="AJ66" s="394" t="s">
        <v>171</v>
      </c>
      <c r="AK66" s="361">
        <f>IF(AJ$69="",T66*AI66,"")</f>
        <v>0</v>
      </c>
      <c r="AL66" s="394" t="s">
        <v>171</v>
      </c>
      <c r="AM66" s="393">
        <f>AE66</f>
        <v>0</v>
      </c>
      <c r="AN66" s="361"/>
      <c r="AO66" s="169">
        <f>AM66*AN66</f>
        <v>0</v>
      </c>
      <c r="AP66" s="411"/>
      <c r="AQ66" s="361">
        <f>IF(AR$69="",AF66-AP66,"")</f>
        <v>0</v>
      </c>
      <c r="AR66" s="401" t="s">
        <v>171</v>
      </c>
      <c r="AS66" s="361">
        <f>IF(AR$69="",AE66*AQ66,"")</f>
        <v>0</v>
      </c>
      <c r="AT66" s="394" t="s">
        <v>171</v>
      </c>
      <c r="AU66" s="393">
        <f>AM66</f>
        <v>0</v>
      </c>
      <c r="AV66" s="361"/>
      <c r="AW66" s="169">
        <f>AU66*AV66</f>
        <v>0</v>
      </c>
      <c r="AX66" s="411"/>
      <c r="AY66" s="361">
        <f>IF(AZ$69="",AN66-AX66,"")</f>
        <v>0</v>
      </c>
      <c r="AZ66" s="401" t="s">
        <v>171</v>
      </c>
      <c r="BA66" s="361">
        <f>IF(AZ$69="",AM66*AY66,"")</f>
        <v>0</v>
      </c>
      <c r="BB66" s="394" t="s">
        <v>171</v>
      </c>
      <c r="BC66" s="393">
        <f>AU66</f>
        <v>0</v>
      </c>
      <c r="BD66" s="361"/>
      <c r="BE66" s="169">
        <f>BC66*BD66</f>
        <v>0</v>
      </c>
      <c r="BF66" s="411"/>
      <c r="BG66" s="361">
        <f>IF(BH$69="",AV66-BF66,"")</f>
        <v>0</v>
      </c>
      <c r="BH66" s="401" t="s">
        <v>171</v>
      </c>
      <c r="BI66" s="361">
        <f>IF(BH$69="",AU66*BG66,"")</f>
        <v>0</v>
      </c>
      <c r="BJ66" s="394" t="s">
        <v>171</v>
      </c>
      <c r="BK66" s="393">
        <f>BC66</f>
        <v>0</v>
      </c>
      <c r="BL66" s="361"/>
      <c r="BM66" s="169">
        <f>BK66*BL66</f>
        <v>0</v>
      </c>
      <c r="BN66" s="412"/>
      <c r="BO66" s="403">
        <f>IF(BP$69="",BD66-BN66,"")</f>
        <v>0</v>
      </c>
      <c r="BP66" s="404" t="s">
        <v>171</v>
      </c>
      <c r="BQ66" s="403">
        <f>IF(BP$69="",BC66*BO66,"")</f>
        <v>0</v>
      </c>
      <c r="BR66" s="420" t="s">
        <v>171</v>
      </c>
      <c r="BS66" s="414">
        <f>BK66</f>
        <v>0</v>
      </c>
      <c r="BT66" s="403"/>
      <c r="BU66" s="170">
        <f>BS66*BT66</f>
        <v>0</v>
      </c>
      <c r="BV66" s="345"/>
      <c r="BW66" s="345"/>
      <c r="BX66" s="345"/>
      <c r="BY66" s="345"/>
      <c r="BZ66" s="345"/>
      <c r="CA66" s="345"/>
      <c r="CB66" s="345"/>
      <c r="CC66" s="345"/>
      <c r="CD66" s="345"/>
      <c r="CE66" s="345"/>
      <c r="CF66" s="345"/>
      <c r="CG66" s="345"/>
      <c r="CH66" s="345"/>
      <c r="CI66" s="345"/>
      <c r="CJ66" s="345"/>
      <c r="CK66" s="345"/>
      <c r="CL66" s="345"/>
      <c r="CM66" s="345"/>
    </row>
    <row r="67" spans="1:91" ht="15.75" thickBot="1">
      <c r="A67" s="424"/>
      <c r="B67" s="425"/>
      <c r="C67" s="425"/>
      <c r="D67" s="425"/>
      <c r="E67" s="425"/>
      <c r="F67" s="425"/>
      <c r="G67" s="425"/>
      <c r="H67" s="144"/>
      <c r="I67" s="144">
        <f>F67*H67</f>
        <v>0</v>
      </c>
      <c r="J67" s="144">
        <f>G67*H67</f>
        <v>0</v>
      </c>
      <c r="K67" s="144">
        <f>0.5*(I67-J67)</f>
        <v>0</v>
      </c>
      <c r="L67" s="425"/>
      <c r="M67" s="144">
        <f>L67*H67</f>
        <v>0</v>
      </c>
      <c r="N67" s="144">
        <f>I67-M67</f>
        <v>0</v>
      </c>
      <c r="O67" s="144"/>
      <c r="P67" s="442">
        <f>0.95*O67</f>
        <v>0</v>
      </c>
      <c r="Q67" s="426"/>
      <c r="R67" s="144">
        <f>L67*Q67</f>
        <v>0</v>
      </c>
      <c r="S67" s="442">
        <f>P67-R67</f>
        <v>0</v>
      </c>
      <c r="T67" s="427"/>
      <c r="U67" s="474">
        <f>T67*H67</f>
        <v>0</v>
      </c>
      <c r="V67" s="474">
        <f>I67-U67</f>
        <v>0</v>
      </c>
      <c r="W67" s="426"/>
      <c r="X67" s="442">
        <f>T67*W67</f>
        <v>0</v>
      </c>
      <c r="Y67" s="428"/>
      <c r="Z67" s="144">
        <f>Q67-Y67</f>
        <v>0</v>
      </c>
      <c r="AA67" s="429" t="s">
        <v>171</v>
      </c>
      <c r="AB67" s="144">
        <f>IF(AA$69="",L67*Z67,"")</f>
        <v>0</v>
      </c>
      <c r="AC67" s="429" t="s">
        <v>171</v>
      </c>
      <c r="AD67" s="429" t="s">
        <v>171</v>
      </c>
      <c r="AE67" s="425">
        <f>T67</f>
        <v>0</v>
      </c>
      <c r="AF67" s="144"/>
      <c r="AG67" s="177">
        <f>AE67*AF67</f>
        <v>0</v>
      </c>
      <c r="AH67" s="428"/>
      <c r="AI67" s="144">
        <f>W67-AH67</f>
        <v>0</v>
      </c>
      <c r="AJ67" s="429" t="s">
        <v>171</v>
      </c>
      <c r="AK67" s="144">
        <f>IF(AJ$69="",T67*AI67,"")</f>
        <v>0</v>
      </c>
      <c r="AL67" s="429" t="s">
        <v>171</v>
      </c>
      <c r="AM67" s="425">
        <f>AE67</f>
        <v>0</v>
      </c>
      <c r="AN67" s="144"/>
      <c r="AO67" s="177">
        <f>AM67*AN67</f>
        <v>0</v>
      </c>
      <c r="AP67" s="428"/>
      <c r="AQ67" s="144">
        <f>IF(AR$69="",AF67-AP67,"")</f>
        <v>0</v>
      </c>
      <c r="AR67" s="143" t="s">
        <v>171</v>
      </c>
      <c r="AS67" s="144">
        <f>IF(AR$69="",AE67*AQ67,"")</f>
        <v>0</v>
      </c>
      <c r="AT67" s="429" t="s">
        <v>171</v>
      </c>
      <c r="AU67" s="425">
        <f>AM67</f>
        <v>0</v>
      </c>
      <c r="AV67" s="144"/>
      <c r="AW67" s="177">
        <f>AU67*AV67</f>
        <v>0</v>
      </c>
      <c r="AX67" s="428"/>
      <c r="AY67" s="144">
        <f>IF(AZ$69="",AN67-AX67,"")</f>
        <v>0</v>
      </c>
      <c r="AZ67" s="143" t="s">
        <v>171</v>
      </c>
      <c r="BA67" s="144">
        <f>IF(AZ$69="",AM67*AY67,"")</f>
        <v>0</v>
      </c>
      <c r="BB67" s="429" t="s">
        <v>171</v>
      </c>
      <c r="BC67" s="425">
        <f>AU67</f>
        <v>0</v>
      </c>
      <c r="BD67" s="144"/>
      <c r="BE67" s="177">
        <f>BC67*BD67</f>
        <v>0</v>
      </c>
      <c r="BF67" s="428"/>
      <c r="BG67" s="144">
        <f>IF(BH$69="",AV67-BF67,"")</f>
        <v>0</v>
      </c>
      <c r="BH67" s="143" t="s">
        <v>171</v>
      </c>
      <c r="BI67" s="144">
        <f>IF(BH$69="",AU67*BG67,"")</f>
        <v>0</v>
      </c>
      <c r="BJ67" s="429" t="s">
        <v>171</v>
      </c>
      <c r="BK67" s="425">
        <f>BC67</f>
        <v>0</v>
      </c>
      <c r="BL67" s="144"/>
      <c r="BM67" s="177">
        <f>BK67*BL67</f>
        <v>0</v>
      </c>
      <c r="BN67" s="432"/>
      <c r="BO67" s="146">
        <f>IF(BP$69="",BD67-BN67,"")</f>
        <v>0</v>
      </c>
      <c r="BP67" s="145" t="s">
        <v>171</v>
      </c>
      <c r="BQ67" s="146">
        <f>IF(BP$69="",BC67*BO67,"")</f>
        <v>0</v>
      </c>
      <c r="BR67" s="441" t="s">
        <v>171</v>
      </c>
      <c r="BS67" s="433">
        <f>BK67</f>
        <v>0</v>
      </c>
      <c r="BT67" s="146"/>
      <c r="BU67" s="178">
        <f>BS67*BT67</f>
        <v>0</v>
      </c>
      <c r="BV67" s="345"/>
      <c r="BW67" s="345"/>
      <c r="BX67" s="345"/>
      <c r="BY67" s="345"/>
      <c r="BZ67" s="345"/>
      <c r="CA67" s="345"/>
      <c r="CB67" s="345"/>
      <c r="CC67" s="345"/>
      <c r="CD67" s="345"/>
      <c r="CE67" s="345"/>
      <c r="CF67" s="345"/>
      <c r="CG67" s="345"/>
      <c r="CH67" s="345"/>
      <c r="CI67" s="345"/>
      <c r="CJ67" s="345"/>
      <c r="CK67" s="345"/>
      <c r="CL67" s="345"/>
      <c r="CM67" s="345"/>
    </row>
    <row r="68" spans="1:91" ht="15.75" thickBot="1">
      <c r="A68" s="443"/>
      <c r="B68" s="126"/>
      <c r="C68" s="126"/>
      <c r="D68" s="126"/>
      <c r="E68" s="126"/>
      <c r="F68" s="126"/>
      <c r="G68" s="126"/>
      <c r="H68" s="135"/>
      <c r="I68" s="135"/>
      <c r="J68" s="444"/>
      <c r="K68" s="135"/>
      <c r="L68" s="126"/>
      <c r="M68" s="135"/>
      <c r="N68" s="445"/>
      <c r="O68" s="445"/>
      <c r="P68" s="446"/>
      <c r="Q68" s="447"/>
      <c r="R68" s="445"/>
      <c r="S68" s="446"/>
      <c r="T68" s="126"/>
      <c r="U68" s="445"/>
      <c r="V68" s="445"/>
      <c r="W68" s="448"/>
      <c r="X68" s="446"/>
      <c r="Y68" s="135"/>
      <c r="Z68" s="135"/>
      <c r="AA68" s="126"/>
      <c r="AB68" s="126"/>
      <c r="AC68" s="126"/>
      <c r="AD68" s="126"/>
      <c r="AE68" s="126"/>
      <c r="AF68" s="135"/>
      <c r="AG68" s="135"/>
      <c r="AH68" s="135"/>
      <c r="AI68" s="135"/>
      <c r="AJ68" s="126"/>
      <c r="AK68" s="126"/>
      <c r="AL68" s="126"/>
      <c r="AM68" s="126"/>
      <c r="AN68" s="135"/>
      <c r="AO68" s="135"/>
      <c r="AP68" s="135"/>
      <c r="AQ68" s="135"/>
      <c r="AR68" s="135"/>
      <c r="AS68" s="135"/>
      <c r="AT68" s="126"/>
      <c r="AU68" s="126"/>
      <c r="AV68" s="135"/>
      <c r="AW68" s="135"/>
      <c r="AX68" s="135"/>
      <c r="AY68" s="135"/>
      <c r="AZ68" s="135"/>
      <c r="BA68" s="135"/>
      <c r="BB68" s="126"/>
      <c r="BC68" s="126"/>
      <c r="BD68" s="135"/>
      <c r="BE68" s="135"/>
      <c r="BF68" s="135"/>
      <c r="BG68" s="135"/>
      <c r="BH68" s="135"/>
      <c r="BI68" s="135"/>
      <c r="BJ68" s="126"/>
      <c r="BK68" s="126"/>
      <c r="BL68" s="135"/>
      <c r="BM68" s="135"/>
      <c r="BN68" s="136"/>
      <c r="BO68" s="136"/>
      <c r="BP68" s="136"/>
      <c r="BQ68" s="136"/>
      <c r="BR68" s="129"/>
      <c r="BS68" s="129"/>
      <c r="BT68" s="136"/>
      <c r="BU68" s="136"/>
      <c r="BV68" s="345"/>
      <c r="BW68" s="345"/>
      <c r="BX68" s="345"/>
      <c r="BY68" s="345"/>
      <c r="BZ68" s="345"/>
      <c r="CA68" s="345"/>
      <c r="CB68" s="345"/>
      <c r="CC68" s="345"/>
      <c r="CD68" s="345"/>
      <c r="CE68" s="345"/>
      <c r="CF68" s="345"/>
      <c r="CG68" s="345"/>
      <c r="CH68" s="345"/>
      <c r="CI68" s="345"/>
      <c r="CJ68" s="345"/>
      <c r="CK68" s="345"/>
      <c r="CL68" s="345"/>
      <c r="CM68" s="345"/>
    </row>
    <row r="69" spans="1:91" ht="15.75" thickBot="1">
      <c r="A69" s="449" t="s">
        <v>46</v>
      </c>
      <c r="B69" s="126"/>
      <c r="C69" s="126"/>
      <c r="D69" s="126"/>
      <c r="E69" s="126"/>
      <c r="F69" s="126"/>
      <c r="G69" s="126"/>
      <c r="H69" s="135"/>
      <c r="I69" s="373">
        <f>SUM(I19:I67)</f>
        <v>0</v>
      </c>
      <c r="J69" s="373">
        <f>SUM(J19:J67)</f>
        <v>0</v>
      </c>
      <c r="K69" s="373">
        <f>SUM(K19:K67)</f>
        <v>0</v>
      </c>
      <c r="L69" s="135"/>
      <c r="M69" s="373">
        <f>SUM(M19:M67)</f>
        <v>0</v>
      </c>
      <c r="N69" s="373">
        <f>SUM(N19:N67)</f>
        <v>0</v>
      </c>
      <c r="O69" s="373">
        <f>SUM(O19:O67)</f>
        <v>0</v>
      </c>
      <c r="P69" s="373">
        <f>SUM(P19:P67)</f>
        <v>0</v>
      </c>
      <c r="Q69" s="450"/>
      <c r="R69" s="373">
        <f>SUM(R19:R67)</f>
        <v>0</v>
      </c>
      <c r="S69" s="371">
        <f>SUM(S19:S67)</f>
        <v>0</v>
      </c>
      <c r="T69" s="451"/>
      <c r="U69" s="373">
        <f>SUM(U19:U67)</f>
        <v>0</v>
      </c>
      <c r="V69" s="373">
        <f>SUM(V19:V67)</f>
        <v>0</v>
      </c>
      <c r="W69" s="448"/>
      <c r="X69" s="371">
        <f>SUM(X19:X67)</f>
        <v>0</v>
      </c>
      <c r="Y69" s="451"/>
      <c r="Z69" s="135"/>
      <c r="AA69" s="452"/>
      <c r="AB69" s="373">
        <f>IF(AA69="",SUM(AB19:AB67),R69-AA69)</f>
        <v>0</v>
      </c>
      <c r="AC69" s="135"/>
      <c r="AD69" s="135"/>
      <c r="AE69" s="135"/>
      <c r="AF69" s="135"/>
      <c r="AG69" s="373" t="e">
        <f>SUM(AG17:AG67)</f>
        <v>#DIV/0!</v>
      </c>
      <c r="AH69" s="451"/>
      <c r="AI69" s="135"/>
      <c r="AJ69" s="452"/>
      <c r="AK69" s="373">
        <f>IF(AJ69="",SUM(AK19:AK67),X69-AJ69)</f>
        <v>0</v>
      </c>
      <c r="AL69" s="135"/>
      <c r="AM69" s="135"/>
      <c r="AN69" s="135"/>
      <c r="AO69" s="373" t="e">
        <f>SUM(AO17:AO67)</f>
        <v>#DIV/0!</v>
      </c>
      <c r="AP69" s="451"/>
      <c r="AQ69" s="135"/>
      <c r="AR69" s="452"/>
      <c r="AS69" s="373" t="e">
        <f>IF(AR69="",SUM(AS17:AS67),AG69-AR69)</f>
        <v>#DIV/0!</v>
      </c>
      <c r="AT69" s="135"/>
      <c r="AU69" s="135"/>
      <c r="AV69" s="135"/>
      <c r="AW69" s="373" t="e">
        <f>SUM(AW17:AW67)</f>
        <v>#DIV/0!</v>
      </c>
      <c r="AX69" s="451"/>
      <c r="AY69" s="135"/>
      <c r="AZ69" s="452"/>
      <c r="BA69" s="373" t="e">
        <f>IF(AZ69="",SUM(BA17:BA67),AO69-AZ69)</f>
        <v>#DIV/0!</v>
      </c>
      <c r="BB69" s="135"/>
      <c r="BC69" s="135"/>
      <c r="BD69" s="135"/>
      <c r="BE69" s="373" t="e">
        <f>SUM(BE17:BE67)</f>
        <v>#DIV/0!</v>
      </c>
      <c r="BF69" s="451"/>
      <c r="BG69" s="135"/>
      <c r="BH69" s="452"/>
      <c r="BI69" s="373" t="e">
        <f>IF(BH69="",SUM(BI17:BI67),AW69-BH69)</f>
        <v>#DIV/0!</v>
      </c>
      <c r="BJ69" s="135"/>
      <c r="BK69" s="135"/>
      <c r="BL69" s="135"/>
      <c r="BM69" s="373" t="e">
        <f>SUM(BM17:BM67)</f>
        <v>#DIV/0!</v>
      </c>
      <c r="BN69" s="453"/>
      <c r="BO69" s="136"/>
      <c r="BP69" s="454"/>
      <c r="BQ69" s="375" t="e">
        <f>IF(BP69="",SUM(BQ17:BQ67),BE69-BP69)</f>
        <v>#DIV/0!</v>
      </c>
      <c r="BR69" s="136"/>
      <c r="BS69" s="136"/>
      <c r="BT69" s="136"/>
      <c r="BU69" s="375" t="e">
        <f>SUM(BU17:BU67)</f>
        <v>#DIV/0!</v>
      </c>
      <c r="BV69" s="345"/>
      <c r="BW69" s="345"/>
      <c r="BX69" s="345"/>
      <c r="BY69" s="345"/>
      <c r="BZ69" s="345"/>
      <c r="CA69" s="345"/>
      <c r="CB69" s="345"/>
      <c r="CC69" s="345"/>
      <c r="CD69" s="345"/>
      <c r="CE69" s="345"/>
      <c r="CF69" s="345"/>
      <c r="CG69" s="345"/>
      <c r="CH69" s="345"/>
      <c r="CI69" s="345"/>
      <c r="CJ69" s="345"/>
      <c r="CK69" s="345"/>
      <c r="CL69" s="345"/>
      <c r="CM69" s="345"/>
    </row>
    <row r="70" spans="1:91" ht="15">
      <c r="A70" s="345"/>
      <c r="B70" s="345"/>
      <c r="C70" s="345"/>
      <c r="D70" s="345"/>
      <c r="E70" s="345"/>
      <c r="F70" s="345"/>
      <c r="G70" s="345"/>
      <c r="H70" s="345"/>
      <c r="I70" s="345"/>
      <c r="J70" s="345"/>
      <c r="K70" s="345"/>
      <c r="L70" s="345"/>
      <c r="M70" s="345"/>
      <c r="N70" s="345"/>
      <c r="O70" s="345"/>
      <c r="P70" s="345"/>
      <c r="Q70" s="345"/>
      <c r="R70" s="345"/>
      <c r="S70" s="345"/>
      <c r="T70" s="345"/>
      <c r="U70" s="345"/>
      <c r="V70" s="345"/>
      <c r="W70" s="345"/>
      <c r="X70" s="345"/>
      <c r="Y70" s="345"/>
      <c r="Z70" s="345"/>
      <c r="AA70" s="345"/>
      <c r="AB70" s="345"/>
      <c r="AC70" s="345"/>
      <c r="AD70" s="345"/>
      <c r="AE70" s="345"/>
      <c r="AF70" s="345"/>
      <c r="AG70" s="345"/>
      <c r="AH70" s="345"/>
      <c r="AI70" s="345"/>
      <c r="AJ70" s="345"/>
      <c r="AK70" s="345"/>
      <c r="AL70" s="345"/>
      <c r="AM70" s="345"/>
      <c r="AN70" s="345"/>
      <c r="AO70" s="345"/>
      <c r="AP70" s="349"/>
      <c r="AQ70" s="349"/>
      <c r="AR70" s="349"/>
      <c r="AS70" s="349"/>
      <c r="AT70" s="349"/>
      <c r="AU70" s="349"/>
      <c r="AV70" s="349"/>
      <c r="AW70" s="349"/>
      <c r="AX70" s="345"/>
      <c r="AY70" s="345"/>
      <c r="AZ70" s="345"/>
      <c r="BA70" s="345"/>
      <c r="BB70" s="345"/>
      <c r="BC70" s="345"/>
      <c r="BD70" s="345"/>
      <c r="BE70" s="345"/>
      <c r="BF70" s="345"/>
      <c r="BG70" s="345"/>
      <c r="BH70" s="345"/>
      <c r="BI70" s="345"/>
      <c r="BJ70" s="345"/>
      <c r="BK70" s="345"/>
      <c r="BL70" s="345"/>
      <c r="BM70" s="345"/>
      <c r="BN70" s="345"/>
      <c r="BO70" s="345"/>
      <c r="BP70" s="345"/>
      <c r="BQ70" s="345"/>
      <c r="BR70" s="345"/>
      <c r="BS70" s="345"/>
      <c r="BT70" s="345"/>
      <c r="BU70" s="345"/>
      <c r="BV70" s="345"/>
      <c r="BW70" s="345"/>
      <c r="BX70" s="345"/>
      <c r="BY70" s="345"/>
      <c r="BZ70" s="345"/>
      <c r="CA70" s="345"/>
      <c r="CB70" s="345"/>
      <c r="CC70" s="345"/>
      <c r="CD70" s="345"/>
      <c r="CE70" s="345"/>
      <c r="CF70" s="345"/>
      <c r="CG70" s="345"/>
      <c r="CH70" s="345"/>
      <c r="CI70" s="345"/>
      <c r="CJ70" s="345"/>
      <c r="CK70" s="345"/>
      <c r="CL70" s="345"/>
      <c r="CM70" s="345"/>
    </row>
    <row r="71" spans="1:91" ht="15">
      <c r="A71" s="345"/>
      <c r="B71" s="345"/>
      <c r="C71" s="345"/>
      <c r="D71" s="345"/>
      <c r="E71" s="345"/>
      <c r="F71" s="345"/>
      <c r="G71" s="345"/>
      <c r="H71" s="345"/>
      <c r="I71" s="476"/>
      <c r="J71" s="476"/>
      <c r="K71" s="476"/>
      <c r="L71" s="345"/>
      <c r="M71" s="345"/>
      <c r="N71" s="345"/>
      <c r="O71" s="345"/>
      <c r="P71" s="345"/>
      <c r="Q71" s="345"/>
      <c r="R71" s="345"/>
      <c r="S71" s="345"/>
      <c r="T71" s="345"/>
      <c r="U71" s="345"/>
      <c r="V71" s="345"/>
      <c r="W71" s="345"/>
      <c r="X71" s="345"/>
      <c r="Y71" s="345"/>
      <c r="Z71" s="345"/>
      <c r="AA71" s="345"/>
      <c r="AB71" s="345"/>
      <c r="AC71" s="345"/>
      <c r="AD71" s="345"/>
      <c r="AE71" s="345"/>
      <c r="AF71" s="345"/>
      <c r="AG71" s="345"/>
      <c r="AH71" s="345"/>
      <c r="AI71" s="135"/>
      <c r="AJ71" s="345"/>
      <c r="AK71" s="345"/>
      <c r="AL71" s="345"/>
      <c r="AM71" s="345"/>
      <c r="AN71" s="345"/>
      <c r="AO71" s="345"/>
      <c r="AP71" s="349"/>
      <c r="AQ71" s="349"/>
      <c r="AR71" s="349"/>
      <c r="AS71" s="349"/>
      <c r="AT71" s="349"/>
      <c r="AU71" s="349"/>
      <c r="AV71" s="349"/>
      <c r="AW71" s="349"/>
      <c r="AX71" s="345"/>
      <c r="AY71" s="345"/>
      <c r="AZ71" s="345"/>
      <c r="BA71" s="345"/>
      <c r="BB71" s="345"/>
      <c r="BC71" s="345"/>
      <c r="BD71" s="345"/>
      <c r="BE71" s="345"/>
      <c r="BF71" s="345"/>
      <c r="BG71" s="345"/>
      <c r="BH71" s="345"/>
      <c r="BI71" s="345"/>
      <c r="BJ71" s="345"/>
      <c r="BK71" s="345"/>
      <c r="BL71" s="345"/>
      <c r="BM71" s="345"/>
      <c r="BN71" s="345"/>
      <c r="BO71" s="345"/>
      <c r="BP71" s="345"/>
      <c r="BQ71" s="345"/>
      <c r="BR71" s="345"/>
      <c r="BS71" s="345"/>
      <c r="BT71" s="345"/>
      <c r="BU71" s="345"/>
      <c r="BV71" s="345"/>
      <c r="BW71" s="345"/>
      <c r="BX71" s="345"/>
      <c r="BY71" s="345"/>
      <c r="BZ71" s="345"/>
      <c r="CA71" s="345"/>
      <c r="CB71" s="345"/>
      <c r="CC71" s="345"/>
      <c r="CD71" s="345"/>
      <c r="CE71" s="345"/>
      <c r="CF71" s="345"/>
      <c r="CG71" s="345"/>
      <c r="CH71" s="345"/>
      <c r="CI71" s="345"/>
      <c r="CJ71" s="345"/>
      <c r="CK71" s="345"/>
      <c r="CL71" s="345"/>
      <c r="CM71" s="345"/>
    </row>
    <row r="72" spans="1:91" ht="15">
      <c r="A72" s="345" t="s">
        <v>100</v>
      </c>
      <c r="B72" s="345"/>
      <c r="C72" s="345"/>
      <c r="D72" s="345"/>
      <c r="E72" s="345"/>
      <c r="F72" s="345"/>
      <c r="G72" s="347"/>
      <c r="H72" s="345"/>
      <c r="I72" s="345"/>
      <c r="J72" s="345"/>
      <c r="K72" s="477"/>
      <c r="L72" s="345"/>
      <c r="M72" s="345"/>
      <c r="N72" s="345"/>
      <c r="O72" s="345"/>
      <c r="P72" s="345"/>
      <c r="Q72" s="345"/>
      <c r="R72" s="345"/>
      <c r="S72" s="345"/>
      <c r="T72" s="345"/>
      <c r="U72" s="345"/>
      <c r="V72" s="345"/>
      <c r="W72" s="345"/>
      <c r="X72" s="345"/>
      <c r="Y72" s="345"/>
      <c r="Z72" s="345"/>
      <c r="AA72" s="345"/>
      <c r="AB72" s="345"/>
      <c r="AC72" s="345"/>
      <c r="AD72" s="345"/>
      <c r="AE72" s="345"/>
      <c r="AF72" s="345"/>
      <c r="AG72" s="345"/>
      <c r="AH72" s="345"/>
      <c r="AI72" s="135"/>
      <c r="AJ72" s="345"/>
      <c r="AK72" s="345"/>
      <c r="AL72" s="345"/>
      <c r="AM72" s="345"/>
      <c r="AN72" s="345"/>
      <c r="AO72" s="345"/>
      <c r="AP72" s="349"/>
      <c r="AQ72" s="349"/>
      <c r="AR72" s="349"/>
      <c r="AS72" s="349"/>
      <c r="AT72" s="349"/>
      <c r="AU72" s="349"/>
      <c r="AV72" s="349"/>
      <c r="AW72" s="349"/>
      <c r="AX72" s="345"/>
      <c r="AY72" s="345"/>
      <c r="AZ72" s="345"/>
      <c r="BA72" s="345"/>
      <c r="BB72" s="345"/>
      <c r="BC72" s="345"/>
      <c r="BD72" s="345"/>
      <c r="BE72" s="345"/>
      <c r="BF72" s="345"/>
      <c r="BG72" s="345"/>
      <c r="BH72" s="345"/>
      <c r="BI72" s="345"/>
      <c r="BJ72" s="345"/>
      <c r="BK72" s="345"/>
      <c r="BL72" s="345"/>
      <c r="BM72" s="345"/>
      <c r="BN72" s="345"/>
      <c r="BO72" s="345"/>
      <c r="BP72" s="345"/>
      <c r="BQ72" s="345"/>
      <c r="BR72" s="345"/>
      <c r="BS72" s="345"/>
      <c r="BT72" s="345"/>
      <c r="BU72" s="345"/>
      <c r="BV72" s="345"/>
      <c r="BW72" s="345"/>
      <c r="BX72" s="345"/>
      <c r="BY72" s="345"/>
      <c r="BZ72" s="345"/>
      <c r="CA72" s="345"/>
      <c r="CB72" s="345"/>
      <c r="CC72" s="345"/>
      <c r="CD72" s="345"/>
      <c r="CE72" s="345"/>
      <c r="CF72" s="345"/>
      <c r="CG72" s="345"/>
      <c r="CH72" s="345"/>
      <c r="CI72" s="345"/>
      <c r="CJ72" s="345"/>
      <c r="CK72" s="345"/>
      <c r="CL72" s="345"/>
      <c r="CM72" s="345"/>
    </row>
    <row r="73" spans="1:91" ht="15">
      <c r="A73" s="345"/>
      <c r="B73" s="345"/>
      <c r="C73" s="345"/>
      <c r="D73" s="345"/>
      <c r="E73" s="345"/>
      <c r="F73" s="345"/>
      <c r="G73" s="347"/>
      <c r="H73" s="345"/>
      <c r="I73" s="345"/>
      <c r="J73" s="345"/>
      <c r="K73" s="345"/>
      <c r="L73" s="345"/>
      <c r="M73" s="345"/>
      <c r="N73" s="345"/>
      <c r="O73" s="345"/>
      <c r="P73" s="345"/>
      <c r="Q73" s="345"/>
      <c r="R73" s="345"/>
      <c r="S73" s="345"/>
      <c r="T73" s="345"/>
      <c r="U73" s="345"/>
      <c r="V73" s="345"/>
      <c r="W73" s="345"/>
      <c r="X73" s="345"/>
      <c r="Y73" s="345"/>
      <c r="Z73" s="345"/>
      <c r="AA73" s="345"/>
      <c r="AB73" s="345"/>
      <c r="AC73" s="345"/>
      <c r="AD73" s="345"/>
      <c r="AE73" s="345"/>
      <c r="AF73" s="345"/>
      <c r="AG73" s="345"/>
      <c r="AH73" s="345"/>
      <c r="AI73" s="135"/>
      <c r="AJ73" s="345"/>
      <c r="AK73" s="345"/>
      <c r="AL73" s="345"/>
      <c r="AM73" s="345"/>
      <c r="AN73" s="345"/>
      <c r="AO73" s="345"/>
      <c r="AP73" s="349"/>
      <c r="AQ73" s="349"/>
      <c r="AR73" s="349"/>
      <c r="AS73" s="349"/>
      <c r="AT73" s="349"/>
      <c r="AU73" s="349"/>
      <c r="AV73" s="349"/>
      <c r="AW73" s="349"/>
      <c r="AX73" s="345"/>
      <c r="AY73" s="345"/>
      <c r="AZ73" s="345"/>
      <c r="BA73" s="345"/>
      <c r="BB73" s="345"/>
      <c r="BC73" s="345"/>
      <c r="BD73" s="345"/>
      <c r="BE73" s="345"/>
      <c r="BF73" s="345"/>
      <c r="BG73" s="345"/>
      <c r="BH73" s="345"/>
      <c r="BI73" s="345"/>
      <c r="BJ73" s="345"/>
      <c r="BK73" s="345"/>
      <c r="BL73" s="345"/>
      <c r="BM73" s="345"/>
      <c r="BN73" s="345"/>
      <c r="BO73" s="345"/>
      <c r="BP73" s="345"/>
      <c r="BQ73" s="345"/>
      <c r="BR73" s="345"/>
      <c r="BS73" s="345"/>
      <c r="BT73" s="345"/>
      <c r="BU73" s="345"/>
      <c r="BV73" s="345"/>
      <c r="BW73" s="345"/>
      <c r="BX73" s="345"/>
      <c r="BY73" s="345"/>
      <c r="BZ73" s="345"/>
      <c r="CA73" s="345"/>
      <c r="CB73" s="345"/>
      <c r="CC73" s="345"/>
      <c r="CD73" s="345"/>
      <c r="CE73" s="345"/>
      <c r="CF73" s="345"/>
      <c r="CG73" s="345"/>
      <c r="CH73" s="345"/>
      <c r="CI73" s="345"/>
      <c r="CJ73" s="345"/>
      <c r="CK73" s="345"/>
      <c r="CL73" s="345"/>
      <c r="CM73" s="345"/>
    </row>
    <row r="74" spans="1:91" ht="15">
      <c r="A74" s="336" t="s">
        <v>969</v>
      </c>
      <c r="B74" s="478"/>
      <c r="C74" s="478"/>
      <c r="D74" s="478"/>
      <c r="E74" s="479"/>
      <c r="F74" s="478"/>
      <c r="G74" s="478"/>
      <c r="H74" s="478"/>
      <c r="I74" s="345"/>
      <c r="J74" s="345"/>
      <c r="K74" s="345"/>
      <c r="L74" s="345"/>
      <c r="M74" s="345"/>
      <c r="N74" s="345"/>
      <c r="O74" s="345"/>
      <c r="P74" s="345"/>
      <c r="Q74" s="345"/>
      <c r="R74" s="345"/>
      <c r="S74" s="345"/>
      <c r="T74" s="345"/>
      <c r="U74" s="345"/>
      <c r="V74" s="345"/>
      <c r="W74" s="345"/>
      <c r="X74" s="345"/>
      <c r="Y74" s="345"/>
      <c r="Z74" s="345"/>
      <c r="AA74" s="345"/>
      <c r="AB74" s="345"/>
      <c r="AC74" s="345"/>
      <c r="AD74" s="345"/>
      <c r="AE74" s="345"/>
      <c r="AF74" s="345"/>
      <c r="AG74" s="345"/>
      <c r="AH74" s="345"/>
      <c r="AI74" s="135"/>
      <c r="AJ74" s="345"/>
      <c r="AK74" s="345"/>
      <c r="AL74" s="345"/>
      <c r="AM74" s="345"/>
      <c r="AN74" s="345"/>
      <c r="AO74" s="345"/>
      <c r="AP74" s="349"/>
      <c r="AQ74" s="349"/>
      <c r="AR74" s="349"/>
      <c r="AS74" s="349"/>
      <c r="AT74" s="349"/>
      <c r="AU74" s="349"/>
      <c r="AV74" s="349"/>
      <c r="AW74" s="349"/>
      <c r="AX74" s="345"/>
      <c r="AY74" s="345"/>
      <c r="AZ74" s="345"/>
      <c r="BA74" s="345"/>
      <c r="BB74" s="345"/>
      <c r="BC74" s="345"/>
      <c r="BD74" s="345"/>
      <c r="BE74" s="345"/>
      <c r="BF74" s="345"/>
      <c r="BG74" s="345"/>
      <c r="BH74" s="345"/>
      <c r="BI74" s="345"/>
      <c r="BJ74" s="345"/>
      <c r="BK74" s="345"/>
      <c r="BL74" s="345"/>
      <c r="BM74" s="345"/>
      <c r="BN74" s="345"/>
      <c r="BO74" s="345"/>
      <c r="BP74" s="345"/>
      <c r="BQ74" s="345"/>
      <c r="BR74" s="345"/>
      <c r="BS74" s="345"/>
      <c r="BT74" s="345"/>
      <c r="BU74" s="345"/>
      <c r="BV74" s="345"/>
      <c r="BW74" s="345"/>
      <c r="BX74" s="345"/>
      <c r="BY74" s="345"/>
      <c r="BZ74" s="345"/>
      <c r="CA74" s="345"/>
      <c r="CB74" s="345"/>
      <c r="CC74" s="345"/>
      <c r="CD74" s="345"/>
      <c r="CE74" s="345"/>
      <c r="CF74" s="345"/>
      <c r="CG74" s="345"/>
      <c r="CH74" s="345"/>
      <c r="CI74" s="345"/>
      <c r="CJ74" s="345"/>
      <c r="CK74" s="345"/>
      <c r="CL74" s="345"/>
      <c r="CM74" s="345"/>
    </row>
    <row r="75" spans="1:91" ht="15">
      <c r="A75" s="345" t="s">
        <v>970</v>
      </c>
      <c r="B75" s="478"/>
      <c r="C75" s="478"/>
      <c r="D75" s="478"/>
      <c r="E75" s="478"/>
      <c r="F75" s="478"/>
      <c r="G75" s="478"/>
      <c r="H75" s="478"/>
      <c r="I75" s="345"/>
      <c r="J75" s="345"/>
      <c r="K75" s="345"/>
      <c r="L75" s="345"/>
      <c r="M75" s="345"/>
      <c r="N75" s="345"/>
      <c r="O75" s="345"/>
      <c r="P75" s="345"/>
      <c r="Q75" s="345"/>
      <c r="R75" s="345"/>
      <c r="S75" s="345"/>
      <c r="T75" s="345"/>
      <c r="U75" s="345"/>
      <c r="V75" s="345"/>
      <c r="W75" s="345"/>
      <c r="X75" s="345"/>
      <c r="Y75" s="345"/>
      <c r="Z75" s="345"/>
      <c r="AA75" s="345"/>
      <c r="AB75" s="345"/>
      <c r="AC75" s="345"/>
      <c r="AD75" s="345"/>
      <c r="AE75" s="345"/>
      <c r="AF75" s="345"/>
      <c r="AG75" s="345"/>
      <c r="AH75" s="345"/>
      <c r="AI75" s="135"/>
      <c r="AJ75" s="345"/>
      <c r="AK75" s="345"/>
      <c r="AL75" s="345"/>
      <c r="AM75" s="345"/>
      <c r="AN75" s="345"/>
      <c r="AO75" s="345"/>
      <c r="AP75" s="349"/>
      <c r="AQ75" s="349"/>
      <c r="AR75" s="349"/>
      <c r="AS75" s="349"/>
      <c r="AT75" s="349"/>
      <c r="AU75" s="349"/>
      <c r="AV75" s="349"/>
      <c r="AW75" s="349"/>
      <c r="AX75" s="345"/>
      <c r="AY75" s="345"/>
      <c r="AZ75" s="345"/>
      <c r="BA75" s="345"/>
      <c r="BB75" s="345"/>
      <c r="BC75" s="345"/>
      <c r="BD75" s="345"/>
      <c r="BE75" s="345"/>
      <c r="BF75" s="345"/>
      <c r="BG75" s="345"/>
      <c r="BH75" s="345"/>
      <c r="BI75" s="345"/>
      <c r="BJ75" s="345"/>
      <c r="BK75" s="345"/>
      <c r="BL75" s="345"/>
      <c r="BM75" s="345"/>
      <c r="BN75" s="345"/>
      <c r="BO75" s="345"/>
      <c r="BP75" s="345"/>
      <c r="BQ75" s="345"/>
      <c r="BR75" s="345"/>
      <c r="BS75" s="345"/>
      <c r="BT75" s="345"/>
      <c r="BU75" s="345"/>
      <c r="BV75" s="345"/>
      <c r="BW75" s="345"/>
      <c r="BX75" s="345"/>
      <c r="BY75" s="345"/>
      <c r="BZ75" s="345"/>
      <c r="CA75" s="345"/>
      <c r="CB75" s="345"/>
      <c r="CC75" s="345"/>
      <c r="CD75" s="345"/>
      <c r="CE75" s="345"/>
      <c r="CF75" s="345"/>
      <c r="CG75" s="345"/>
      <c r="CH75" s="345"/>
      <c r="CI75" s="345"/>
      <c r="CJ75" s="345"/>
      <c r="CK75" s="345"/>
      <c r="CL75" s="345"/>
      <c r="CM75" s="345"/>
    </row>
    <row r="76" spans="1:91" ht="15">
      <c r="A76" s="345" t="s">
        <v>935</v>
      </c>
      <c r="B76" s="478"/>
      <c r="C76" s="478"/>
      <c r="D76" s="478"/>
      <c r="E76" s="478"/>
      <c r="F76" s="478"/>
      <c r="G76" s="478"/>
      <c r="H76" s="478"/>
      <c r="I76" s="345"/>
      <c r="J76" s="345"/>
      <c r="K76" s="345"/>
      <c r="L76" s="345"/>
      <c r="M76" s="345"/>
      <c r="N76" s="345"/>
      <c r="O76" s="345"/>
      <c r="P76" s="345"/>
      <c r="Q76" s="345"/>
      <c r="R76" s="345"/>
      <c r="S76" s="345"/>
      <c r="T76" s="345"/>
      <c r="U76" s="345"/>
      <c r="V76" s="345"/>
      <c r="W76" s="345"/>
      <c r="X76" s="345"/>
      <c r="Y76" s="345"/>
      <c r="Z76" s="345"/>
      <c r="AA76" s="345"/>
      <c r="AB76" s="345"/>
      <c r="AC76" s="345"/>
      <c r="AD76" s="345"/>
      <c r="AE76" s="345"/>
      <c r="AF76" s="345"/>
      <c r="AG76" s="345"/>
      <c r="AH76" s="345"/>
      <c r="AI76" s="345"/>
      <c r="AJ76" s="345"/>
      <c r="AK76" s="345"/>
      <c r="AL76" s="345"/>
      <c r="AM76" s="345"/>
      <c r="AN76" s="345"/>
      <c r="AO76" s="345"/>
      <c r="AP76" s="349"/>
      <c r="AQ76" s="349"/>
      <c r="AR76" s="349"/>
      <c r="AS76" s="349"/>
      <c r="AT76" s="349"/>
      <c r="AU76" s="349"/>
      <c r="AV76" s="349"/>
      <c r="AW76" s="349"/>
      <c r="AX76" s="345"/>
      <c r="AY76" s="345"/>
      <c r="AZ76" s="345"/>
      <c r="BA76" s="345"/>
      <c r="BB76" s="345"/>
      <c r="BC76" s="345"/>
      <c r="BD76" s="345"/>
      <c r="BE76" s="345"/>
      <c r="BF76" s="345"/>
      <c r="BG76" s="345"/>
      <c r="BH76" s="345"/>
      <c r="BI76" s="345"/>
      <c r="BJ76" s="345"/>
      <c r="BK76" s="345"/>
      <c r="BL76" s="345"/>
      <c r="BM76" s="345"/>
      <c r="BN76" s="345"/>
      <c r="BO76" s="345"/>
      <c r="BP76" s="345"/>
      <c r="BQ76" s="345"/>
      <c r="BR76" s="345"/>
      <c r="BS76" s="345"/>
      <c r="BT76" s="345"/>
      <c r="BU76" s="345"/>
      <c r="BV76" s="345"/>
      <c r="BW76" s="345"/>
      <c r="BX76" s="345"/>
      <c r="BY76" s="345"/>
      <c r="BZ76" s="345"/>
      <c r="CA76" s="345"/>
      <c r="CB76" s="345"/>
      <c r="CC76" s="345"/>
      <c r="CD76" s="345"/>
      <c r="CE76" s="345"/>
      <c r="CF76" s="345"/>
      <c r="CG76" s="345"/>
      <c r="CH76" s="345"/>
      <c r="CI76" s="345"/>
      <c r="CJ76" s="345"/>
      <c r="CK76" s="345"/>
      <c r="CL76" s="345"/>
      <c r="CM76" s="345"/>
    </row>
    <row r="77" spans="1:91" ht="15">
      <c r="A77" s="480"/>
      <c r="B77" s="336"/>
      <c r="C77" s="478"/>
      <c r="D77" s="478"/>
      <c r="E77" s="478"/>
      <c r="F77" s="478"/>
      <c r="G77" s="478"/>
      <c r="H77" s="478"/>
      <c r="I77" s="345"/>
      <c r="J77" s="345"/>
      <c r="K77" s="345"/>
      <c r="L77" s="345"/>
      <c r="M77" s="345"/>
      <c r="N77" s="345"/>
      <c r="O77" s="345"/>
      <c r="P77" s="345"/>
      <c r="Q77" s="345"/>
      <c r="R77" s="345"/>
      <c r="S77" s="345"/>
      <c r="T77" s="345"/>
      <c r="U77" s="345"/>
      <c r="V77" s="345"/>
      <c r="W77" s="345"/>
      <c r="X77" s="345"/>
      <c r="Y77" s="345"/>
      <c r="Z77" s="345"/>
      <c r="AA77" s="345"/>
      <c r="AB77" s="345"/>
      <c r="AC77" s="345"/>
      <c r="AD77" s="345"/>
      <c r="AE77" s="345"/>
      <c r="AF77" s="345"/>
      <c r="AG77" s="345"/>
      <c r="AH77" s="345"/>
      <c r="AI77" s="345"/>
      <c r="AJ77" s="345"/>
      <c r="AK77" s="345"/>
      <c r="AL77" s="345"/>
      <c r="AM77" s="345"/>
      <c r="AN77" s="345"/>
      <c r="AO77" s="345"/>
      <c r="AP77" s="349"/>
      <c r="AQ77" s="349"/>
      <c r="AR77" s="349"/>
      <c r="AS77" s="349"/>
      <c r="AT77" s="349"/>
      <c r="AU77" s="349"/>
      <c r="AV77" s="349"/>
      <c r="AW77" s="349"/>
      <c r="AX77" s="345"/>
      <c r="AY77" s="345"/>
      <c r="AZ77" s="345"/>
      <c r="BA77" s="345"/>
      <c r="BB77" s="345"/>
      <c r="BC77" s="345"/>
      <c r="BD77" s="345"/>
      <c r="BE77" s="345"/>
      <c r="BF77" s="345"/>
      <c r="BG77" s="345"/>
      <c r="BH77" s="345"/>
      <c r="BI77" s="345"/>
      <c r="BJ77" s="345"/>
      <c r="BK77" s="345"/>
      <c r="BL77" s="345"/>
      <c r="BM77" s="345"/>
      <c r="BN77" s="345"/>
      <c r="BO77" s="345"/>
      <c r="BP77" s="345"/>
      <c r="BQ77" s="345"/>
      <c r="BR77" s="345"/>
      <c r="BS77" s="345"/>
      <c r="BT77" s="345"/>
      <c r="BU77" s="345"/>
      <c r="BV77" s="345"/>
      <c r="BW77" s="345"/>
      <c r="BX77" s="345"/>
      <c r="BY77" s="345"/>
      <c r="BZ77" s="345"/>
      <c r="CA77" s="345"/>
      <c r="CB77" s="345"/>
      <c r="CC77" s="345"/>
      <c r="CD77" s="345"/>
      <c r="CE77" s="345"/>
      <c r="CF77" s="345"/>
      <c r="CG77" s="345"/>
      <c r="CH77" s="345"/>
      <c r="CI77" s="345"/>
      <c r="CJ77" s="345"/>
      <c r="CK77" s="345"/>
      <c r="CL77" s="345"/>
      <c r="CM77" s="345"/>
    </row>
    <row r="78" spans="1:91" ht="15">
      <c r="A78" s="336" t="s">
        <v>267</v>
      </c>
      <c r="B78" s="345"/>
      <c r="C78" s="345"/>
      <c r="D78" s="345"/>
      <c r="E78" s="345"/>
      <c r="F78" s="345"/>
      <c r="G78" s="345"/>
      <c r="H78" s="345"/>
      <c r="I78" s="345"/>
      <c r="J78" s="345"/>
      <c r="K78" s="345"/>
      <c r="L78" s="345"/>
      <c r="M78" s="345"/>
      <c r="N78" s="345"/>
      <c r="O78" s="345"/>
      <c r="P78" s="345"/>
      <c r="Q78" s="345"/>
      <c r="R78" s="345"/>
      <c r="S78" s="345"/>
      <c r="T78" s="345"/>
      <c r="U78" s="345"/>
      <c r="V78" s="345"/>
      <c r="W78" s="345"/>
      <c r="X78" s="345"/>
      <c r="Y78" s="345"/>
      <c r="Z78" s="345"/>
      <c r="AA78" s="345"/>
      <c r="AB78" s="345"/>
      <c r="AC78" s="345"/>
      <c r="AD78" s="345"/>
      <c r="AE78" s="345"/>
      <c r="AF78" s="345"/>
      <c r="AG78" s="345"/>
      <c r="AH78" s="345"/>
      <c r="AI78" s="345"/>
      <c r="AJ78" s="345"/>
      <c r="AK78" s="345"/>
      <c r="AL78" s="345"/>
      <c r="AM78" s="345"/>
      <c r="AN78" s="345"/>
      <c r="AO78" s="345"/>
      <c r="AP78" s="349"/>
      <c r="AQ78" s="349"/>
      <c r="AR78" s="349"/>
      <c r="AS78" s="349"/>
      <c r="AT78" s="349"/>
      <c r="AU78" s="349"/>
      <c r="AV78" s="349"/>
      <c r="AW78" s="349"/>
      <c r="AX78" s="345"/>
      <c r="AY78" s="345"/>
      <c r="AZ78" s="345"/>
      <c r="BA78" s="345"/>
      <c r="BB78" s="345"/>
      <c r="BC78" s="345"/>
      <c r="BD78" s="345"/>
      <c r="BE78" s="345"/>
      <c r="BF78" s="345"/>
      <c r="BG78" s="345"/>
      <c r="BH78" s="345"/>
      <c r="BI78" s="345"/>
      <c r="BJ78" s="345"/>
      <c r="BK78" s="345"/>
      <c r="BL78" s="345"/>
      <c r="BM78" s="345"/>
      <c r="BN78" s="345"/>
      <c r="BO78" s="345"/>
      <c r="BP78" s="345"/>
      <c r="BQ78" s="345"/>
      <c r="BR78" s="345"/>
      <c r="BS78" s="345"/>
      <c r="BT78" s="345"/>
      <c r="BU78" s="345"/>
      <c r="BV78" s="345"/>
      <c r="BW78" s="345"/>
      <c r="BX78" s="345"/>
      <c r="BY78" s="345"/>
      <c r="BZ78" s="345"/>
      <c r="CA78" s="345"/>
      <c r="CB78" s="345"/>
      <c r="CC78" s="345"/>
      <c r="CD78" s="345"/>
      <c r="CE78" s="345"/>
      <c r="CF78" s="345"/>
      <c r="CG78" s="345"/>
      <c r="CH78" s="345"/>
      <c r="CI78" s="345"/>
      <c r="CJ78" s="345"/>
      <c r="CK78" s="345"/>
      <c r="CL78" s="345"/>
      <c r="CM78" s="345"/>
    </row>
    <row r="79" spans="1:91" ht="15">
      <c r="A79" s="345"/>
      <c r="B79" s="345"/>
      <c r="C79" s="345"/>
      <c r="D79" s="345"/>
      <c r="E79" s="345"/>
      <c r="F79" s="345"/>
      <c r="G79" s="345"/>
      <c r="H79" s="345"/>
      <c r="I79" s="345"/>
      <c r="J79" s="345"/>
      <c r="K79" s="345"/>
      <c r="L79" s="345"/>
      <c r="M79" s="345"/>
      <c r="N79" s="345"/>
      <c r="O79" s="345"/>
      <c r="P79" s="345"/>
      <c r="Q79" s="345"/>
      <c r="R79" s="345"/>
      <c r="S79" s="345"/>
      <c r="T79" s="345"/>
      <c r="U79" s="345"/>
      <c r="V79" s="345"/>
      <c r="W79" s="345"/>
      <c r="X79" s="345"/>
      <c r="Y79" s="345"/>
      <c r="Z79" s="345"/>
      <c r="AA79" s="345"/>
      <c r="AB79" s="345"/>
      <c r="AC79" s="345"/>
      <c r="AD79" s="345"/>
      <c r="AE79" s="345"/>
      <c r="AF79" s="345"/>
      <c r="AG79" s="345"/>
      <c r="AH79" s="345"/>
      <c r="AI79" s="345"/>
      <c r="AJ79" s="345"/>
      <c r="AK79" s="345"/>
      <c r="AL79" s="345"/>
      <c r="AM79" s="345"/>
      <c r="AN79" s="345"/>
      <c r="AO79" s="345"/>
      <c r="AP79" s="349"/>
      <c r="AQ79" s="349"/>
      <c r="AR79" s="349"/>
      <c r="AS79" s="349"/>
      <c r="AT79" s="349"/>
      <c r="AU79" s="349"/>
      <c r="AV79" s="349"/>
      <c r="AW79" s="349"/>
      <c r="AX79" s="345"/>
      <c r="AY79" s="345"/>
      <c r="AZ79" s="345"/>
      <c r="BA79" s="345"/>
      <c r="BB79" s="345"/>
      <c r="BC79" s="345"/>
      <c r="BD79" s="345"/>
      <c r="BE79" s="345"/>
      <c r="BF79" s="345"/>
      <c r="BG79" s="345"/>
      <c r="BH79" s="345"/>
      <c r="BI79" s="345"/>
      <c r="BJ79" s="345"/>
      <c r="BK79" s="345"/>
      <c r="BL79" s="345"/>
      <c r="BM79" s="345"/>
      <c r="BN79" s="345"/>
      <c r="BO79" s="345"/>
      <c r="BP79" s="345"/>
      <c r="BQ79" s="345"/>
      <c r="BR79" s="345"/>
      <c r="BS79" s="345"/>
      <c r="BT79" s="345"/>
      <c r="BU79" s="345"/>
      <c r="BV79" s="345"/>
      <c r="BW79" s="345"/>
      <c r="BX79" s="345"/>
      <c r="BY79" s="345"/>
      <c r="BZ79" s="345"/>
      <c r="CA79" s="345"/>
      <c r="CB79" s="345"/>
      <c r="CC79" s="345"/>
      <c r="CD79" s="345"/>
      <c r="CE79" s="345"/>
      <c r="CF79" s="345"/>
      <c r="CG79" s="345"/>
      <c r="CH79" s="345"/>
      <c r="CI79" s="345"/>
      <c r="CJ79" s="345"/>
      <c r="CK79" s="345"/>
      <c r="CL79" s="345"/>
      <c r="CM79" s="345"/>
    </row>
    <row r="80" spans="1:91" ht="15">
      <c r="A80" s="345" t="s">
        <v>394</v>
      </c>
      <c r="B80" s="345"/>
      <c r="C80" s="345"/>
      <c r="D80" s="345"/>
      <c r="E80" s="345"/>
      <c r="F80" s="345"/>
      <c r="G80" s="345"/>
      <c r="H80" s="345"/>
      <c r="I80" s="345"/>
      <c r="J80" s="345"/>
      <c r="K80" s="345"/>
      <c r="L80" s="345"/>
      <c r="M80" s="345"/>
      <c r="N80" s="345"/>
      <c r="O80" s="345"/>
      <c r="P80" s="345"/>
      <c r="Q80" s="345"/>
      <c r="R80" s="345"/>
      <c r="S80" s="345"/>
      <c r="T80" s="345"/>
      <c r="U80" s="345"/>
      <c r="V80" s="345"/>
      <c r="W80" s="345"/>
      <c r="X80" s="345"/>
      <c r="Y80" s="345"/>
      <c r="Z80" s="345"/>
      <c r="AA80" s="345"/>
      <c r="AB80" s="345"/>
      <c r="AC80" s="345"/>
      <c r="AD80" s="345"/>
      <c r="AE80" s="345"/>
      <c r="AF80" s="345"/>
      <c r="AG80" s="345"/>
      <c r="AH80" s="345"/>
      <c r="AI80" s="345"/>
      <c r="AJ80" s="345"/>
      <c r="AK80" s="345"/>
      <c r="AL80" s="345"/>
      <c r="AM80" s="345"/>
      <c r="AN80" s="345"/>
      <c r="AO80" s="345"/>
      <c r="AP80" s="349"/>
      <c r="AQ80" s="349"/>
      <c r="AR80" s="349"/>
      <c r="AS80" s="349"/>
      <c r="AT80" s="349"/>
      <c r="AU80" s="349"/>
      <c r="AV80" s="349"/>
      <c r="AW80" s="349"/>
      <c r="AX80" s="345"/>
      <c r="AY80" s="345"/>
      <c r="AZ80" s="345"/>
      <c r="BA80" s="345"/>
      <c r="BB80" s="345"/>
      <c r="BC80" s="345"/>
      <c r="BD80" s="345"/>
      <c r="BE80" s="345"/>
      <c r="BF80" s="345"/>
      <c r="BG80" s="345"/>
      <c r="BH80" s="345"/>
      <c r="BI80" s="345"/>
      <c r="BJ80" s="345"/>
      <c r="BK80" s="345"/>
      <c r="BL80" s="345"/>
      <c r="BM80" s="345"/>
      <c r="BN80" s="345"/>
      <c r="BO80" s="345"/>
      <c r="BP80" s="345"/>
      <c r="BQ80" s="345"/>
      <c r="BR80" s="345"/>
      <c r="BS80" s="345"/>
      <c r="BT80" s="345"/>
      <c r="BU80" s="345"/>
      <c r="BV80" s="345"/>
      <c r="BW80" s="345"/>
      <c r="BX80" s="345"/>
      <c r="BY80" s="345"/>
      <c r="BZ80" s="345"/>
      <c r="CA80" s="345"/>
      <c r="CB80" s="345"/>
      <c r="CC80" s="345"/>
      <c r="CD80" s="345"/>
      <c r="CE80" s="345"/>
      <c r="CF80" s="345"/>
      <c r="CG80" s="345"/>
      <c r="CH80" s="345"/>
      <c r="CI80" s="345"/>
      <c r="CJ80" s="345"/>
      <c r="CK80" s="345"/>
      <c r="CL80" s="345"/>
      <c r="CM80" s="345"/>
    </row>
    <row r="81" spans="1:91" ht="15">
      <c r="A81" s="345"/>
      <c r="B81" s="345"/>
      <c r="C81" s="345"/>
      <c r="D81" s="345"/>
      <c r="E81" s="345"/>
      <c r="F81" s="345"/>
      <c r="G81" s="345"/>
      <c r="H81" s="345"/>
      <c r="I81" s="345"/>
      <c r="J81" s="345"/>
      <c r="K81" s="345"/>
      <c r="L81" s="345"/>
      <c r="M81" s="345"/>
      <c r="N81" s="345"/>
      <c r="O81" s="345"/>
      <c r="P81" s="345"/>
      <c r="Q81" s="345"/>
      <c r="R81" s="345"/>
      <c r="S81" s="345"/>
      <c r="T81" s="345"/>
      <c r="U81" s="345"/>
      <c r="V81" s="345"/>
      <c r="W81" s="345"/>
      <c r="X81" s="345"/>
      <c r="Y81" s="345"/>
      <c r="Z81" s="345"/>
      <c r="AA81" s="345"/>
      <c r="AB81" s="345"/>
      <c r="AC81" s="345"/>
      <c r="AD81" s="345"/>
      <c r="AE81" s="345"/>
      <c r="AF81" s="345"/>
      <c r="AG81" s="345"/>
      <c r="AH81" s="345"/>
      <c r="AI81" s="345"/>
      <c r="AJ81" s="345"/>
      <c r="AK81" s="345"/>
      <c r="AL81" s="345"/>
      <c r="AM81" s="345"/>
      <c r="AN81" s="345"/>
      <c r="AO81" s="345"/>
      <c r="AP81" s="349"/>
      <c r="AQ81" s="349"/>
      <c r="AR81" s="349"/>
      <c r="AS81" s="349"/>
      <c r="AT81" s="349"/>
      <c r="AU81" s="349"/>
      <c r="AV81" s="349"/>
      <c r="AW81" s="349"/>
      <c r="AX81" s="345"/>
      <c r="AY81" s="345"/>
      <c r="AZ81" s="345"/>
      <c r="BA81" s="345"/>
      <c r="BB81" s="345"/>
      <c r="BC81" s="345"/>
      <c r="BD81" s="345"/>
      <c r="BE81" s="345"/>
      <c r="BF81" s="345"/>
      <c r="BG81" s="345"/>
      <c r="BH81" s="345"/>
      <c r="BI81" s="345"/>
      <c r="BJ81" s="345"/>
      <c r="BK81" s="345"/>
      <c r="BL81" s="345"/>
      <c r="BM81" s="345"/>
      <c r="BN81" s="345"/>
      <c r="BO81" s="345"/>
      <c r="BP81" s="345"/>
      <c r="BQ81" s="345"/>
      <c r="BR81" s="345"/>
      <c r="BS81" s="345"/>
      <c r="BT81" s="345"/>
      <c r="BU81" s="345"/>
      <c r="BV81" s="345"/>
      <c r="BW81" s="345"/>
      <c r="BX81" s="345"/>
      <c r="BY81" s="345"/>
      <c r="BZ81" s="345"/>
      <c r="CA81" s="345"/>
      <c r="CB81" s="345"/>
      <c r="CC81" s="345"/>
      <c r="CD81" s="345"/>
      <c r="CE81" s="345"/>
      <c r="CF81" s="345"/>
      <c r="CG81" s="345"/>
      <c r="CH81" s="345"/>
      <c r="CI81" s="345"/>
      <c r="CJ81" s="345"/>
      <c r="CK81" s="345"/>
      <c r="CL81" s="345"/>
      <c r="CM81" s="345"/>
    </row>
    <row r="82" spans="1:91" ht="15">
      <c r="A82" s="345" t="s">
        <v>395</v>
      </c>
      <c r="B82" s="345"/>
      <c r="C82" s="345"/>
      <c r="D82" s="345"/>
      <c r="E82" s="345"/>
      <c r="F82" s="345"/>
      <c r="G82" s="345"/>
      <c r="H82" s="345"/>
      <c r="I82" s="345"/>
      <c r="J82" s="345"/>
      <c r="K82" s="345"/>
      <c r="L82" s="345"/>
      <c r="M82" s="345"/>
      <c r="N82" s="345"/>
      <c r="O82" s="345"/>
      <c r="P82" s="345"/>
      <c r="Q82" s="345"/>
      <c r="R82" s="345"/>
      <c r="S82" s="345"/>
      <c r="T82" s="345"/>
      <c r="U82" s="345"/>
      <c r="V82" s="345"/>
      <c r="W82" s="345"/>
      <c r="X82" s="345"/>
      <c r="Y82" s="345"/>
      <c r="Z82" s="345"/>
      <c r="AA82" s="345"/>
      <c r="AB82" s="345"/>
      <c r="AC82" s="345"/>
      <c r="AD82" s="345"/>
      <c r="AE82" s="345"/>
      <c r="AF82" s="345"/>
      <c r="AG82" s="345"/>
      <c r="AH82" s="345"/>
      <c r="AI82" s="345"/>
      <c r="AJ82" s="345"/>
      <c r="AK82" s="345"/>
      <c r="AL82" s="345"/>
      <c r="AM82" s="345"/>
      <c r="AN82" s="345"/>
      <c r="AO82" s="345"/>
      <c r="AP82" s="349"/>
      <c r="AQ82" s="349"/>
      <c r="AR82" s="349"/>
      <c r="AS82" s="349"/>
      <c r="AT82" s="349"/>
      <c r="AU82" s="349"/>
      <c r="AV82" s="349"/>
      <c r="AW82" s="349"/>
      <c r="AX82" s="345"/>
      <c r="AY82" s="345"/>
      <c r="AZ82" s="345"/>
      <c r="BA82" s="345"/>
      <c r="BB82" s="345"/>
      <c r="BC82" s="345"/>
      <c r="BD82" s="345"/>
      <c r="BE82" s="345"/>
      <c r="BF82" s="345"/>
      <c r="BG82" s="345"/>
      <c r="BH82" s="345"/>
      <c r="BI82" s="345"/>
      <c r="BJ82" s="345"/>
      <c r="BK82" s="345"/>
      <c r="BL82" s="345"/>
      <c r="BM82" s="345"/>
      <c r="BN82" s="345"/>
      <c r="BO82" s="345"/>
      <c r="BP82" s="345"/>
      <c r="BQ82" s="345"/>
      <c r="BR82" s="345"/>
      <c r="BS82" s="345"/>
      <c r="BT82" s="345"/>
      <c r="BU82" s="345"/>
      <c r="BV82" s="345"/>
      <c r="BW82" s="345"/>
      <c r="BX82" s="345"/>
      <c r="BY82" s="345"/>
      <c r="BZ82" s="345"/>
      <c r="CA82" s="345"/>
      <c r="CB82" s="345"/>
      <c r="CC82" s="345"/>
      <c r="CD82" s="345"/>
      <c r="CE82" s="345"/>
      <c r="CF82" s="345"/>
      <c r="CG82" s="345"/>
      <c r="CH82" s="345"/>
      <c r="CI82" s="345"/>
      <c r="CJ82" s="345"/>
      <c r="CK82" s="345"/>
      <c r="CL82" s="345"/>
      <c r="CM82" s="345"/>
    </row>
    <row r="83" spans="1:91" ht="15">
      <c r="A83" s="345"/>
      <c r="B83" s="345"/>
      <c r="C83" s="345"/>
      <c r="D83" s="345"/>
      <c r="E83" s="345"/>
      <c r="F83" s="345"/>
      <c r="G83" s="345"/>
      <c r="H83" s="345"/>
      <c r="I83" s="345"/>
      <c r="J83" s="345"/>
      <c r="K83" s="345"/>
      <c r="L83" s="345"/>
      <c r="M83" s="345"/>
      <c r="N83" s="345"/>
      <c r="O83" s="345"/>
      <c r="P83" s="345"/>
      <c r="Q83" s="345"/>
      <c r="R83" s="345"/>
      <c r="S83" s="345"/>
      <c r="T83" s="345"/>
      <c r="U83" s="345"/>
      <c r="V83" s="345"/>
      <c r="W83" s="345"/>
      <c r="X83" s="345"/>
      <c r="Y83" s="345"/>
      <c r="Z83" s="345"/>
      <c r="AA83" s="345"/>
      <c r="AB83" s="345"/>
      <c r="AC83" s="345"/>
      <c r="AD83" s="345"/>
      <c r="AE83" s="345"/>
      <c r="AF83" s="345"/>
      <c r="AG83" s="345"/>
      <c r="AH83" s="345"/>
      <c r="AI83" s="345"/>
      <c r="AJ83" s="345"/>
      <c r="AK83" s="345"/>
      <c r="AL83" s="345"/>
      <c r="AM83" s="345"/>
      <c r="AN83" s="345"/>
      <c r="AO83" s="345"/>
      <c r="AP83" s="349"/>
      <c r="AQ83" s="349"/>
      <c r="AR83" s="349"/>
      <c r="AS83" s="349"/>
      <c r="AT83" s="349"/>
      <c r="AU83" s="349"/>
      <c r="AV83" s="349"/>
      <c r="AW83" s="349"/>
      <c r="AX83" s="345"/>
      <c r="AY83" s="345"/>
      <c r="AZ83" s="345"/>
      <c r="BA83" s="345"/>
      <c r="BB83" s="345"/>
      <c r="BC83" s="345"/>
      <c r="BD83" s="345"/>
      <c r="BE83" s="345"/>
      <c r="BF83" s="345"/>
      <c r="BG83" s="345"/>
      <c r="BH83" s="345"/>
      <c r="BI83" s="345"/>
      <c r="BJ83" s="345"/>
      <c r="BK83" s="345"/>
      <c r="BL83" s="345"/>
      <c r="BM83" s="345"/>
      <c r="BN83" s="345"/>
      <c r="BO83" s="345"/>
      <c r="BP83" s="345"/>
      <c r="BQ83" s="345"/>
      <c r="BR83" s="345"/>
      <c r="BS83" s="345"/>
      <c r="BT83" s="345"/>
      <c r="BU83" s="345"/>
      <c r="BV83" s="345"/>
      <c r="BW83" s="345"/>
      <c r="BX83" s="345"/>
      <c r="BY83" s="345"/>
      <c r="BZ83" s="345"/>
      <c r="CA83" s="345"/>
      <c r="CB83" s="345"/>
      <c r="CC83" s="345"/>
      <c r="CD83" s="345"/>
      <c r="CE83" s="345"/>
      <c r="CF83" s="345"/>
      <c r="CG83" s="345"/>
      <c r="CH83" s="345"/>
      <c r="CI83" s="345"/>
      <c r="CJ83" s="345"/>
      <c r="CK83" s="345"/>
      <c r="CL83" s="345"/>
      <c r="CM83" s="345"/>
    </row>
    <row r="84" spans="1:91" ht="15">
      <c r="A84" s="336" t="s">
        <v>396</v>
      </c>
      <c r="B84" s="345"/>
      <c r="C84" s="345"/>
      <c r="D84" s="345"/>
      <c r="E84" s="345"/>
      <c r="F84" s="345"/>
      <c r="G84" s="345"/>
      <c r="H84" s="345"/>
      <c r="I84" s="345"/>
      <c r="J84" s="345"/>
      <c r="K84" s="345"/>
      <c r="L84" s="345"/>
      <c r="M84" s="345"/>
      <c r="N84" s="345"/>
      <c r="O84" s="345"/>
      <c r="P84" s="345"/>
      <c r="Q84" s="345"/>
      <c r="R84" s="345"/>
      <c r="S84" s="345"/>
      <c r="T84" s="345"/>
      <c r="U84" s="345"/>
      <c r="V84" s="345"/>
      <c r="W84" s="345"/>
      <c r="X84" s="345"/>
      <c r="Y84" s="345"/>
      <c r="Z84" s="345"/>
      <c r="AA84" s="345"/>
      <c r="AB84" s="345"/>
      <c r="AC84" s="345"/>
      <c r="AD84" s="345"/>
      <c r="AE84" s="345"/>
      <c r="AF84" s="345"/>
      <c r="AG84" s="345"/>
      <c r="AH84" s="345"/>
      <c r="AI84" s="345"/>
      <c r="AJ84" s="345"/>
      <c r="AK84" s="345"/>
      <c r="AL84" s="345"/>
      <c r="AM84" s="345"/>
      <c r="AN84" s="345"/>
      <c r="AO84" s="345"/>
      <c r="AP84" s="349"/>
      <c r="AQ84" s="349"/>
      <c r="AR84" s="349"/>
      <c r="AS84" s="349"/>
      <c r="AT84" s="349"/>
      <c r="AU84" s="349"/>
      <c r="AV84" s="349"/>
      <c r="AW84" s="349"/>
      <c r="AX84" s="345"/>
      <c r="AY84" s="345"/>
      <c r="AZ84" s="345"/>
      <c r="BA84" s="345"/>
      <c r="BB84" s="345"/>
      <c r="BC84" s="345"/>
      <c r="BD84" s="345"/>
      <c r="BE84" s="345"/>
      <c r="BF84" s="345"/>
      <c r="BG84" s="345"/>
      <c r="BH84" s="345"/>
      <c r="BI84" s="345"/>
      <c r="BJ84" s="345"/>
      <c r="BK84" s="345"/>
      <c r="BL84" s="345"/>
      <c r="BM84" s="345"/>
      <c r="BN84" s="345"/>
      <c r="BO84" s="345"/>
      <c r="BP84" s="345"/>
      <c r="BQ84" s="345"/>
      <c r="BR84" s="345"/>
      <c r="BS84" s="345"/>
      <c r="BT84" s="345"/>
      <c r="BU84" s="345"/>
      <c r="BV84" s="345"/>
      <c r="BW84" s="345"/>
      <c r="BX84" s="345"/>
      <c r="BY84" s="345"/>
      <c r="BZ84" s="345"/>
      <c r="CA84" s="345"/>
      <c r="CB84" s="345"/>
      <c r="CC84" s="345"/>
      <c r="CD84" s="345"/>
      <c r="CE84" s="345"/>
      <c r="CF84" s="345"/>
      <c r="CG84" s="345"/>
      <c r="CH84" s="345"/>
      <c r="CI84" s="345"/>
      <c r="CJ84" s="345"/>
      <c r="CK84" s="345"/>
      <c r="CL84" s="345"/>
      <c r="CM84" s="345"/>
    </row>
    <row r="85" spans="1:91" ht="15">
      <c r="A85" s="336"/>
      <c r="B85" s="345"/>
      <c r="C85" s="345"/>
      <c r="D85" s="345"/>
      <c r="E85" s="345"/>
      <c r="F85" s="345"/>
      <c r="G85" s="345"/>
      <c r="H85" s="345"/>
      <c r="I85" s="345"/>
      <c r="J85" s="345"/>
      <c r="K85" s="345"/>
      <c r="L85" s="345"/>
      <c r="M85" s="345"/>
      <c r="N85" s="345"/>
      <c r="O85" s="345"/>
      <c r="P85" s="345"/>
      <c r="Q85" s="345"/>
      <c r="R85" s="345"/>
      <c r="S85" s="345"/>
      <c r="T85" s="345"/>
      <c r="U85" s="345"/>
      <c r="V85" s="345"/>
      <c r="W85" s="345"/>
      <c r="X85" s="345"/>
      <c r="Y85" s="345"/>
      <c r="Z85" s="345"/>
      <c r="AA85" s="345"/>
      <c r="AB85" s="345"/>
      <c r="AC85" s="345"/>
      <c r="AD85" s="345"/>
      <c r="AE85" s="345"/>
      <c r="AF85" s="345"/>
      <c r="AG85" s="345"/>
      <c r="AH85" s="345"/>
      <c r="AI85" s="345"/>
      <c r="AJ85" s="345"/>
      <c r="AK85" s="345"/>
      <c r="AL85" s="345"/>
      <c r="AM85" s="345"/>
      <c r="AN85" s="345"/>
      <c r="AO85" s="345"/>
      <c r="AP85" s="349"/>
      <c r="AQ85" s="349"/>
      <c r="AR85" s="349"/>
      <c r="AS85" s="349"/>
      <c r="AT85" s="349"/>
      <c r="AU85" s="349"/>
      <c r="AV85" s="349"/>
      <c r="AW85" s="349"/>
      <c r="AX85" s="345"/>
      <c r="AY85" s="345"/>
      <c r="AZ85" s="345"/>
      <c r="BA85" s="345"/>
      <c r="BB85" s="345"/>
      <c r="BC85" s="345"/>
      <c r="BD85" s="345"/>
      <c r="BE85" s="345"/>
      <c r="BF85" s="345"/>
      <c r="BG85" s="345"/>
      <c r="BH85" s="345"/>
      <c r="BI85" s="345"/>
      <c r="BJ85" s="345"/>
      <c r="BK85" s="345"/>
      <c r="BL85" s="345"/>
      <c r="BM85" s="345"/>
      <c r="BN85" s="345"/>
      <c r="BO85" s="345"/>
      <c r="BP85" s="345"/>
      <c r="BQ85" s="345"/>
      <c r="BR85" s="345"/>
      <c r="BS85" s="345"/>
      <c r="BT85" s="345"/>
      <c r="BU85" s="345"/>
      <c r="BV85" s="345"/>
      <c r="BW85" s="345"/>
      <c r="BX85" s="345"/>
      <c r="BY85" s="345"/>
      <c r="BZ85" s="345"/>
      <c r="CA85" s="345"/>
      <c r="CB85" s="345"/>
      <c r="CC85" s="345"/>
      <c r="CD85" s="345"/>
      <c r="CE85" s="345"/>
      <c r="CF85" s="345"/>
      <c r="CG85" s="345"/>
      <c r="CH85" s="345"/>
      <c r="CI85" s="345"/>
      <c r="CJ85" s="345"/>
      <c r="CK85" s="345"/>
      <c r="CL85" s="345"/>
      <c r="CM85" s="345"/>
    </row>
    <row r="86" spans="1:91" ht="15">
      <c r="A86" s="345" t="s">
        <v>319</v>
      </c>
      <c r="B86" s="345"/>
      <c r="C86" s="345"/>
      <c r="D86" s="345"/>
      <c r="E86" s="345"/>
      <c r="F86" s="345"/>
      <c r="G86" s="345"/>
      <c r="H86" s="345"/>
      <c r="I86" s="345"/>
      <c r="J86" s="345"/>
      <c r="K86" s="345"/>
      <c r="L86" s="345"/>
      <c r="M86" s="345"/>
      <c r="N86" s="345"/>
      <c r="O86" s="345"/>
      <c r="P86" s="345"/>
      <c r="Q86" s="345"/>
      <c r="R86" s="345"/>
      <c r="S86" s="345"/>
      <c r="T86" s="345"/>
      <c r="U86" s="345"/>
      <c r="V86" s="345"/>
      <c r="W86" s="345"/>
      <c r="X86" s="345"/>
      <c r="Y86" s="345"/>
      <c r="Z86" s="345"/>
      <c r="AA86" s="345"/>
      <c r="AB86" s="345"/>
      <c r="AC86" s="345"/>
      <c r="AD86" s="345"/>
      <c r="AE86" s="345"/>
      <c r="AF86" s="345"/>
      <c r="AG86" s="345"/>
      <c r="AH86" s="345"/>
      <c r="AI86" s="345"/>
      <c r="AJ86" s="345"/>
      <c r="AK86" s="345"/>
      <c r="AL86" s="345"/>
      <c r="AM86" s="345"/>
      <c r="AN86" s="345"/>
      <c r="AO86" s="345"/>
      <c r="AP86" s="349"/>
      <c r="AQ86" s="349"/>
      <c r="AR86" s="349"/>
      <c r="AS86" s="349"/>
      <c r="AT86" s="349"/>
      <c r="AU86" s="349"/>
      <c r="AV86" s="349"/>
      <c r="AW86" s="349"/>
      <c r="AX86" s="345"/>
      <c r="AY86" s="345"/>
      <c r="AZ86" s="345"/>
      <c r="BA86" s="345"/>
      <c r="BB86" s="345"/>
      <c r="BC86" s="345"/>
      <c r="BD86" s="345"/>
      <c r="BE86" s="345"/>
      <c r="BF86" s="345"/>
      <c r="BG86" s="345"/>
      <c r="BH86" s="345"/>
      <c r="BI86" s="345"/>
      <c r="BJ86" s="345"/>
      <c r="BK86" s="345"/>
      <c r="BL86" s="345"/>
      <c r="BM86" s="345"/>
      <c r="BN86" s="345"/>
      <c r="BO86" s="345"/>
      <c r="BP86" s="345"/>
      <c r="BQ86" s="345"/>
      <c r="BR86" s="345"/>
      <c r="BS86" s="345"/>
      <c r="BT86" s="345"/>
      <c r="BU86" s="345"/>
      <c r="BV86" s="345"/>
      <c r="BW86" s="345"/>
      <c r="BX86" s="345"/>
      <c r="BY86" s="345"/>
      <c r="BZ86" s="345"/>
      <c r="CA86" s="345"/>
      <c r="CB86" s="345"/>
      <c r="CC86" s="345"/>
      <c r="CD86" s="345"/>
      <c r="CE86" s="345"/>
      <c r="CF86" s="345"/>
      <c r="CG86" s="345"/>
      <c r="CH86" s="345"/>
      <c r="CI86" s="345"/>
      <c r="CJ86" s="345"/>
      <c r="CK86" s="345"/>
      <c r="CL86" s="345"/>
      <c r="CM86" s="345"/>
    </row>
    <row r="87" spans="1:91" ht="15">
      <c r="A87" s="336" t="s">
        <v>321</v>
      </c>
      <c r="B87" s="345"/>
      <c r="C87" s="345"/>
      <c r="D87" s="345"/>
      <c r="E87" s="345"/>
      <c r="F87" s="345"/>
      <c r="G87" s="345"/>
      <c r="H87" s="345"/>
      <c r="I87" s="345"/>
      <c r="J87" s="345"/>
      <c r="K87" s="345"/>
      <c r="L87" s="345"/>
      <c r="M87" s="345"/>
      <c r="N87" s="345"/>
      <c r="O87" s="345"/>
      <c r="P87" s="345"/>
      <c r="Q87" s="345"/>
      <c r="R87" s="345"/>
      <c r="S87" s="345"/>
      <c r="T87" s="345"/>
      <c r="U87" s="345"/>
      <c r="V87" s="345"/>
      <c r="W87" s="345"/>
      <c r="X87" s="345"/>
      <c r="Y87" s="345"/>
      <c r="Z87" s="345"/>
      <c r="AA87" s="345"/>
      <c r="AB87" s="345"/>
      <c r="AC87" s="345"/>
      <c r="AD87" s="345"/>
      <c r="AE87" s="345"/>
      <c r="AF87" s="345"/>
      <c r="AG87" s="345"/>
      <c r="AH87" s="345"/>
      <c r="AI87" s="345"/>
      <c r="AJ87" s="345"/>
      <c r="AK87" s="345"/>
      <c r="AL87" s="345"/>
      <c r="AM87" s="345"/>
      <c r="AN87" s="345"/>
      <c r="AO87" s="345"/>
      <c r="AP87" s="349"/>
      <c r="AQ87" s="349"/>
      <c r="AR87" s="349"/>
      <c r="AS87" s="349"/>
      <c r="AT87" s="349"/>
      <c r="AU87" s="349"/>
      <c r="AV87" s="349"/>
      <c r="AW87" s="349"/>
      <c r="AX87" s="345"/>
      <c r="AY87" s="345"/>
      <c r="AZ87" s="345"/>
      <c r="BA87" s="345"/>
      <c r="BB87" s="345"/>
      <c r="BC87" s="345"/>
      <c r="BD87" s="345"/>
      <c r="BE87" s="345"/>
      <c r="BF87" s="345"/>
      <c r="BG87" s="345"/>
      <c r="BH87" s="345"/>
      <c r="BI87" s="345"/>
      <c r="BJ87" s="345"/>
      <c r="BK87" s="345"/>
      <c r="BL87" s="345"/>
      <c r="BM87" s="345"/>
      <c r="BN87" s="345"/>
      <c r="BO87" s="345"/>
      <c r="BP87" s="345"/>
      <c r="BQ87" s="345"/>
      <c r="BR87" s="345"/>
      <c r="BS87" s="345"/>
      <c r="BT87" s="345"/>
      <c r="BU87" s="345"/>
      <c r="BV87" s="345"/>
      <c r="BW87" s="345"/>
      <c r="BX87" s="345"/>
      <c r="BY87" s="345"/>
      <c r="BZ87" s="345"/>
      <c r="CA87" s="345"/>
      <c r="CB87" s="345"/>
      <c r="CC87" s="345"/>
      <c r="CD87" s="345"/>
      <c r="CE87" s="345"/>
      <c r="CF87" s="345"/>
      <c r="CG87" s="345"/>
      <c r="CH87" s="345"/>
      <c r="CI87" s="345"/>
      <c r="CJ87" s="345"/>
      <c r="CK87" s="345"/>
      <c r="CL87" s="345"/>
      <c r="CM87" s="345"/>
    </row>
    <row r="88" spans="1:91" ht="15">
      <c r="A88" s="336"/>
      <c r="B88" s="345"/>
      <c r="C88" s="345"/>
      <c r="D88" s="345"/>
      <c r="E88" s="345"/>
      <c r="F88" s="345"/>
      <c r="G88" s="345"/>
      <c r="H88" s="345"/>
      <c r="I88" s="345"/>
      <c r="J88" s="345"/>
      <c r="K88" s="345"/>
      <c r="L88" s="345"/>
      <c r="M88" s="345"/>
      <c r="N88" s="345"/>
      <c r="O88" s="345"/>
      <c r="P88" s="345"/>
      <c r="Q88" s="345"/>
      <c r="R88" s="345"/>
      <c r="S88" s="345"/>
      <c r="T88" s="345"/>
      <c r="U88" s="345"/>
      <c r="V88" s="345"/>
      <c r="W88" s="345"/>
      <c r="X88" s="345"/>
      <c r="Y88" s="345"/>
      <c r="Z88" s="345"/>
      <c r="AA88" s="345"/>
      <c r="AB88" s="345"/>
      <c r="AC88" s="345"/>
      <c r="AD88" s="345"/>
      <c r="AE88" s="345"/>
      <c r="AF88" s="345"/>
      <c r="AG88" s="345"/>
      <c r="AH88" s="345"/>
      <c r="AI88" s="345"/>
      <c r="AJ88" s="345"/>
      <c r="AK88" s="345"/>
      <c r="AL88" s="345"/>
      <c r="AM88" s="345"/>
      <c r="AN88" s="345"/>
      <c r="AO88" s="345"/>
      <c r="AP88" s="349"/>
      <c r="AQ88" s="349"/>
      <c r="AR88" s="349"/>
      <c r="AS88" s="349"/>
      <c r="AT88" s="349"/>
      <c r="AU88" s="349"/>
      <c r="AV88" s="349"/>
      <c r="AW88" s="349"/>
      <c r="AX88" s="345"/>
      <c r="AY88" s="345"/>
      <c r="AZ88" s="345"/>
      <c r="BA88" s="345"/>
      <c r="BB88" s="345"/>
      <c r="BC88" s="345"/>
      <c r="BD88" s="345"/>
      <c r="BE88" s="345"/>
      <c r="BF88" s="345"/>
      <c r="BG88" s="345"/>
      <c r="BH88" s="345"/>
      <c r="BI88" s="345"/>
      <c r="BJ88" s="345"/>
      <c r="BK88" s="345"/>
      <c r="BL88" s="345"/>
      <c r="BM88" s="345"/>
      <c r="BN88" s="345"/>
      <c r="BO88" s="345"/>
      <c r="BP88" s="345"/>
      <c r="BQ88" s="345"/>
      <c r="BR88" s="345"/>
      <c r="BS88" s="345"/>
      <c r="BT88" s="345"/>
      <c r="BU88" s="345"/>
      <c r="BV88" s="345"/>
      <c r="BW88" s="345"/>
      <c r="BX88" s="345"/>
      <c r="BY88" s="345"/>
      <c r="BZ88" s="345"/>
      <c r="CA88" s="345"/>
      <c r="CB88" s="345"/>
      <c r="CC88" s="345"/>
      <c r="CD88" s="345"/>
      <c r="CE88" s="345"/>
      <c r="CF88" s="345"/>
      <c r="CG88" s="345"/>
      <c r="CH88" s="345"/>
      <c r="CI88" s="345"/>
      <c r="CJ88" s="345"/>
      <c r="CK88" s="345"/>
      <c r="CL88" s="345"/>
      <c r="CM88" s="345"/>
    </row>
    <row r="89" spans="1:91" ht="15">
      <c r="A89" s="336" t="s">
        <v>320</v>
      </c>
      <c r="B89" s="345"/>
      <c r="C89" s="345"/>
      <c r="D89" s="345"/>
      <c r="E89" s="345"/>
      <c r="F89" s="345"/>
      <c r="G89" s="345"/>
      <c r="H89" s="345"/>
      <c r="I89" s="345"/>
      <c r="J89" s="345"/>
      <c r="K89" s="345"/>
      <c r="L89" s="345"/>
      <c r="M89" s="345"/>
      <c r="N89" s="345"/>
      <c r="O89" s="345"/>
      <c r="P89" s="345"/>
      <c r="Q89" s="345"/>
      <c r="R89" s="345"/>
      <c r="S89" s="345"/>
      <c r="T89" s="345"/>
      <c r="U89" s="345"/>
      <c r="V89" s="345"/>
      <c r="W89" s="345"/>
      <c r="X89" s="345"/>
      <c r="Y89" s="345"/>
      <c r="Z89" s="345"/>
      <c r="AA89" s="345"/>
      <c r="AB89" s="345"/>
      <c r="AC89" s="345"/>
      <c r="AD89" s="345"/>
      <c r="AE89" s="345"/>
      <c r="AF89" s="345"/>
      <c r="AG89" s="345"/>
      <c r="AH89" s="345"/>
      <c r="AI89" s="345"/>
      <c r="AJ89" s="345"/>
      <c r="AK89" s="345"/>
      <c r="AL89" s="345"/>
      <c r="AM89" s="345"/>
      <c r="AN89" s="345"/>
      <c r="AO89" s="345"/>
      <c r="AP89" s="345"/>
      <c r="AQ89" s="345"/>
      <c r="AR89" s="345"/>
      <c r="AS89" s="345"/>
      <c r="AT89" s="345"/>
      <c r="AU89" s="345"/>
      <c r="AV89" s="345"/>
      <c r="AW89" s="345"/>
      <c r="AX89" s="345"/>
      <c r="AY89" s="345"/>
      <c r="AZ89" s="345"/>
      <c r="BA89" s="345"/>
      <c r="BB89" s="345"/>
      <c r="BC89" s="345"/>
      <c r="BD89" s="345"/>
      <c r="BE89" s="345"/>
      <c r="BF89" s="345"/>
      <c r="BG89" s="345"/>
      <c r="BH89" s="345"/>
      <c r="BI89" s="345"/>
      <c r="BJ89" s="345"/>
      <c r="BK89" s="345"/>
      <c r="BL89" s="345"/>
      <c r="BM89" s="345"/>
      <c r="BN89" s="345"/>
      <c r="BO89" s="345"/>
      <c r="BP89" s="345"/>
      <c r="BQ89" s="345"/>
      <c r="BR89" s="345"/>
      <c r="BS89" s="345"/>
      <c r="BT89" s="345"/>
      <c r="BU89" s="345"/>
      <c r="BV89" s="345"/>
      <c r="BW89" s="345"/>
      <c r="BX89" s="345"/>
      <c r="BY89" s="345"/>
      <c r="BZ89" s="345"/>
      <c r="CA89" s="345"/>
      <c r="CB89" s="345"/>
      <c r="CC89" s="345"/>
      <c r="CD89" s="345"/>
      <c r="CE89" s="345"/>
      <c r="CF89" s="345"/>
      <c r="CG89" s="345"/>
      <c r="CH89" s="345"/>
      <c r="CI89" s="345"/>
      <c r="CJ89" s="345"/>
      <c r="CK89" s="345"/>
      <c r="CL89" s="345"/>
      <c r="CM89" s="345"/>
    </row>
    <row r="90" spans="1:91" ht="15">
      <c r="A90" s="345" t="s">
        <v>280</v>
      </c>
      <c r="B90" s="345"/>
      <c r="C90" s="345"/>
      <c r="D90" s="345"/>
      <c r="E90" s="345"/>
      <c r="F90" s="345"/>
      <c r="G90" s="345"/>
      <c r="H90" s="345"/>
      <c r="I90" s="345"/>
      <c r="J90" s="345"/>
      <c r="K90" s="345"/>
      <c r="L90" s="345"/>
      <c r="M90" s="345"/>
      <c r="N90" s="345"/>
      <c r="O90" s="345"/>
      <c r="P90" s="345"/>
      <c r="Q90" s="345"/>
      <c r="R90" s="345"/>
      <c r="S90" s="345"/>
      <c r="T90" s="345"/>
      <c r="U90" s="345"/>
      <c r="V90" s="345"/>
      <c r="W90" s="345"/>
      <c r="X90" s="345"/>
      <c r="Y90" s="345"/>
      <c r="Z90" s="345"/>
      <c r="AA90" s="345"/>
      <c r="AB90" s="345"/>
      <c r="AC90" s="345"/>
      <c r="AD90" s="345"/>
      <c r="AE90" s="345"/>
      <c r="AF90" s="345"/>
      <c r="AG90" s="345"/>
      <c r="AH90" s="345"/>
      <c r="AI90" s="345"/>
      <c r="AJ90" s="345"/>
      <c r="AK90" s="345"/>
      <c r="AL90" s="345"/>
      <c r="AM90" s="345"/>
      <c r="AN90" s="345"/>
      <c r="AO90" s="345"/>
      <c r="AP90" s="345"/>
      <c r="AQ90" s="345"/>
      <c r="AR90" s="345"/>
      <c r="AS90" s="345"/>
      <c r="AT90" s="345"/>
      <c r="AU90" s="345"/>
      <c r="AV90" s="345"/>
      <c r="AW90" s="345"/>
      <c r="AX90" s="345"/>
      <c r="AY90" s="345"/>
      <c r="AZ90" s="345"/>
      <c r="BA90" s="345"/>
      <c r="BB90" s="345"/>
      <c r="BC90" s="345"/>
      <c r="BD90" s="345"/>
      <c r="BE90" s="345"/>
      <c r="BF90" s="345"/>
      <c r="BG90" s="345"/>
      <c r="BH90" s="345"/>
      <c r="BI90" s="345"/>
      <c r="BJ90" s="345"/>
      <c r="BK90" s="345"/>
      <c r="BL90" s="345"/>
      <c r="BM90" s="345"/>
      <c r="BN90" s="345"/>
      <c r="BO90" s="345"/>
      <c r="BP90" s="345"/>
      <c r="BQ90" s="345"/>
      <c r="BR90" s="345"/>
      <c r="BS90" s="345"/>
      <c r="BT90" s="345"/>
      <c r="BU90" s="345"/>
      <c r="BV90" s="345"/>
      <c r="BW90" s="345"/>
      <c r="BX90" s="345"/>
      <c r="BY90" s="345"/>
      <c r="BZ90" s="345"/>
      <c r="CA90" s="345"/>
      <c r="CB90" s="345"/>
      <c r="CC90" s="345"/>
      <c r="CD90" s="345"/>
      <c r="CE90" s="345"/>
      <c r="CF90" s="345"/>
      <c r="CG90" s="345"/>
      <c r="CH90" s="345"/>
      <c r="CI90" s="345"/>
      <c r="CJ90" s="345"/>
      <c r="CK90" s="345"/>
      <c r="CL90" s="345"/>
      <c r="CM90" s="345"/>
    </row>
    <row r="91" spans="1:91" ht="15">
      <c r="A91" s="345"/>
      <c r="B91" s="345"/>
      <c r="C91" s="345"/>
      <c r="D91" s="345"/>
      <c r="E91" s="345"/>
      <c r="F91" s="345"/>
      <c r="G91" s="345"/>
      <c r="H91" s="345"/>
      <c r="I91" s="345"/>
      <c r="J91" s="345"/>
      <c r="K91" s="345"/>
      <c r="L91" s="345"/>
      <c r="M91" s="345"/>
      <c r="N91" s="345"/>
      <c r="O91" s="345"/>
      <c r="P91" s="345"/>
      <c r="Q91" s="345"/>
      <c r="R91" s="345"/>
      <c r="S91" s="345"/>
      <c r="T91" s="345"/>
      <c r="U91" s="345"/>
      <c r="V91" s="345"/>
      <c r="W91" s="345"/>
      <c r="X91" s="345"/>
      <c r="Y91" s="345"/>
      <c r="Z91" s="345"/>
      <c r="AA91" s="345"/>
      <c r="AB91" s="345"/>
      <c r="AC91" s="345"/>
      <c r="AD91" s="345"/>
      <c r="AE91" s="345"/>
      <c r="AF91" s="345"/>
      <c r="AG91" s="345"/>
      <c r="AH91" s="345"/>
      <c r="AI91" s="345"/>
      <c r="AJ91" s="345"/>
      <c r="AK91" s="345"/>
      <c r="AL91" s="345"/>
      <c r="AM91" s="345"/>
      <c r="AN91" s="345"/>
      <c r="AO91" s="345"/>
      <c r="AP91" s="345"/>
      <c r="AQ91" s="345"/>
      <c r="AR91" s="345"/>
      <c r="AS91" s="345"/>
      <c r="AT91" s="345"/>
      <c r="AU91" s="345"/>
      <c r="AV91" s="345"/>
      <c r="AW91" s="345"/>
      <c r="AX91" s="345"/>
      <c r="AY91" s="345"/>
      <c r="AZ91" s="345"/>
      <c r="BA91" s="345"/>
      <c r="BB91" s="345"/>
      <c r="BC91" s="345"/>
      <c r="BD91" s="345"/>
      <c r="BE91" s="345"/>
      <c r="BF91" s="345"/>
      <c r="BG91" s="345"/>
      <c r="BH91" s="345"/>
      <c r="BI91" s="345"/>
      <c r="BJ91" s="345"/>
      <c r="BK91" s="345"/>
      <c r="BL91" s="345"/>
      <c r="BM91" s="345"/>
      <c r="BN91" s="345"/>
      <c r="BO91" s="345"/>
      <c r="BP91" s="345"/>
      <c r="BQ91" s="345"/>
      <c r="BR91" s="345"/>
      <c r="BS91" s="345"/>
      <c r="BT91" s="345"/>
      <c r="BU91" s="345"/>
      <c r="BV91" s="345"/>
      <c r="BW91" s="345"/>
      <c r="BX91" s="345"/>
      <c r="BY91" s="345"/>
      <c r="BZ91" s="345"/>
      <c r="CA91" s="345"/>
      <c r="CB91" s="345"/>
      <c r="CC91" s="345"/>
      <c r="CD91" s="345"/>
      <c r="CE91" s="345"/>
      <c r="CF91" s="345"/>
      <c r="CG91" s="345"/>
      <c r="CH91" s="345"/>
      <c r="CI91" s="345"/>
      <c r="CJ91" s="345"/>
      <c r="CK91" s="345"/>
      <c r="CL91" s="345"/>
      <c r="CM91" s="345"/>
    </row>
    <row r="92" spans="1:91" ht="15">
      <c r="A92" s="480" t="s">
        <v>309</v>
      </c>
      <c r="B92" s="345"/>
      <c r="C92" s="345"/>
      <c r="D92" s="345"/>
      <c r="E92" s="345"/>
      <c r="F92" s="345"/>
      <c r="G92" s="345"/>
      <c r="H92" s="345"/>
      <c r="I92" s="345"/>
      <c r="J92" s="345"/>
      <c r="K92" s="345"/>
      <c r="L92" s="345"/>
      <c r="M92" s="345"/>
      <c r="N92" s="345"/>
      <c r="O92" s="345"/>
      <c r="P92" s="345"/>
      <c r="Q92" s="345"/>
      <c r="R92" s="345"/>
      <c r="S92" s="345"/>
      <c r="T92" s="345"/>
      <c r="U92" s="345"/>
      <c r="V92" s="345"/>
      <c r="W92" s="345"/>
      <c r="X92" s="345"/>
      <c r="Y92" s="345"/>
      <c r="Z92" s="345"/>
      <c r="AA92" s="345"/>
      <c r="AB92" s="345"/>
      <c r="AC92" s="345"/>
      <c r="AD92" s="345"/>
      <c r="AE92" s="345"/>
      <c r="AF92" s="345"/>
      <c r="AG92" s="345"/>
      <c r="AH92" s="345"/>
      <c r="AI92" s="345"/>
      <c r="AJ92" s="345"/>
      <c r="AK92" s="345"/>
      <c r="AL92" s="345"/>
      <c r="AM92" s="345"/>
      <c r="AN92" s="345"/>
      <c r="AO92" s="345"/>
      <c r="AP92" s="345"/>
      <c r="AQ92" s="345"/>
      <c r="AR92" s="345"/>
      <c r="AS92" s="345"/>
      <c r="AT92" s="345"/>
      <c r="AU92" s="345"/>
      <c r="AV92" s="345"/>
      <c r="AW92" s="345"/>
      <c r="AX92" s="345"/>
      <c r="AY92" s="345"/>
      <c r="AZ92" s="345"/>
      <c r="BA92" s="345"/>
      <c r="BB92" s="345"/>
      <c r="BC92" s="345"/>
      <c r="BD92" s="345"/>
      <c r="BE92" s="345"/>
      <c r="BF92" s="345"/>
      <c r="BG92" s="345"/>
      <c r="BH92" s="345"/>
      <c r="BI92" s="345"/>
      <c r="BJ92" s="345"/>
      <c r="BK92" s="345"/>
      <c r="BL92" s="345"/>
      <c r="BM92" s="345"/>
      <c r="BN92" s="345"/>
      <c r="BO92" s="345"/>
      <c r="BP92" s="345"/>
      <c r="BQ92" s="345"/>
      <c r="BR92" s="345"/>
      <c r="BS92" s="345"/>
      <c r="BT92" s="345"/>
      <c r="BU92" s="345"/>
      <c r="BV92" s="345"/>
      <c r="BW92" s="345"/>
      <c r="BX92" s="345"/>
      <c r="BY92" s="345"/>
      <c r="BZ92" s="345"/>
      <c r="CA92" s="345"/>
      <c r="CB92" s="345"/>
      <c r="CC92" s="345"/>
      <c r="CD92" s="345"/>
      <c r="CE92" s="345"/>
      <c r="CF92" s="345"/>
      <c r="CG92" s="345"/>
      <c r="CH92" s="345"/>
      <c r="CI92" s="345"/>
      <c r="CJ92" s="345"/>
      <c r="CK92" s="345"/>
      <c r="CL92" s="345"/>
      <c r="CM92" s="345"/>
    </row>
    <row r="93" spans="1:91" ht="15">
      <c r="A93" s="345" t="s">
        <v>281</v>
      </c>
      <c r="B93" s="345"/>
      <c r="C93" s="345"/>
      <c r="D93" s="345"/>
      <c r="E93" s="345"/>
      <c r="F93" s="345"/>
      <c r="G93" s="345"/>
      <c r="H93" s="345"/>
      <c r="I93" s="345"/>
      <c r="J93" s="345"/>
      <c r="K93" s="345"/>
      <c r="L93" s="345"/>
      <c r="M93" s="345"/>
      <c r="N93" s="345"/>
      <c r="O93" s="345"/>
      <c r="P93" s="345"/>
      <c r="Q93" s="345"/>
      <c r="R93" s="345"/>
      <c r="S93" s="345"/>
      <c r="T93" s="345"/>
      <c r="U93" s="345"/>
      <c r="V93" s="345"/>
      <c r="W93" s="345"/>
      <c r="X93" s="345"/>
      <c r="Y93" s="345"/>
      <c r="Z93" s="345"/>
      <c r="AA93" s="345"/>
      <c r="AB93" s="345"/>
      <c r="AC93" s="345"/>
      <c r="AD93" s="345"/>
      <c r="AE93" s="345"/>
      <c r="AF93" s="345"/>
      <c r="AG93" s="345"/>
      <c r="AH93" s="345"/>
      <c r="AI93" s="345"/>
      <c r="AJ93" s="345"/>
      <c r="AK93" s="345"/>
      <c r="AL93" s="345"/>
      <c r="AM93" s="345"/>
      <c r="AN93" s="345"/>
      <c r="AO93" s="345"/>
      <c r="AP93" s="345"/>
      <c r="AQ93" s="345"/>
      <c r="AR93" s="345"/>
      <c r="AS93" s="345"/>
      <c r="AT93" s="345"/>
      <c r="AU93" s="345"/>
      <c r="AV93" s="345"/>
      <c r="AW93" s="345"/>
      <c r="AX93" s="345"/>
      <c r="AY93" s="345"/>
      <c r="AZ93" s="345"/>
      <c r="BA93" s="345"/>
      <c r="BB93" s="345"/>
      <c r="BC93" s="345"/>
      <c r="BD93" s="345"/>
      <c r="BE93" s="345"/>
      <c r="BF93" s="345"/>
      <c r="BG93" s="345"/>
      <c r="BH93" s="345"/>
      <c r="BI93" s="345"/>
      <c r="BJ93" s="345"/>
      <c r="BK93" s="345"/>
      <c r="BL93" s="345"/>
      <c r="BM93" s="345"/>
      <c r="BN93" s="345"/>
      <c r="BO93" s="345"/>
      <c r="BP93" s="345"/>
      <c r="BQ93" s="345"/>
      <c r="BR93" s="345"/>
      <c r="BS93" s="345"/>
      <c r="BT93" s="345"/>
      <c r="BU93" s="345"/>
      <c r="BV93" s="345"/>
      <c r="BW93" s="345"/>
      <c r="BX93" s="345"/>
      <c r="BY93" s="345"/>
      <c r="BZ93" s="345"/>
      <c r="CA93" s="345"/>
      <c r="CB93" s="345"/>
      <c r="CC93" s="345"/>
      <c r="CD93" s="345"/>
      <c r="CE93" s="345"/>
      <c r="CF93" s="345"/>
      <c r="CG93" s="345"/>
      <c r="CH93" s="345"/>
      <c r="CI93" s="345"/>
      <c r="CJ93" s="345"/>
      <c r="CK93" s="345"/>
      <c r="CL93" s="345"/>
      <c r="CM93" s="345"/>
    </row>
    <row r="94" spans="1:91" ht="15">
      <c r="A94" s="345" t="s">
        <v>253</v>
      </c>
      <c r="B94" s="345"/>
      <c r="C94" s="345"/>
      <c r="D94" s="345"/>
      <c r="E94" s="345"/>
      <c r="F94" s="345"/>
      <c r="G94" s="345"/>
      <c r="H94" s="345"/>
      <c r="I94" s="345"/>
      <c r="J94" s="345"/>
      <c r="K94" s="345"/>
      <c r="L94" s="345"/>
      <c r="M94" s="345"/>
      <c r="N94" s="345"/>
      <c r="O94" s="345"/>
      <c r="P94" s="345"/>
      <c r="Q94" s="345"/>
      <c r="R94" s="345"/>
      <c r="S94" s="345"/>
      <c r="T94" s="345"/>
      <c r="U94" s="345"/>
      <c r="V94" s="345"/>
      <c r="W94" s="345"/>
      <c r="X94" s="345"/>
      <c r="Y94" s="345"/>
      <c r="Z94" s="345"/>
      <c r="AA94" s="345"/>
      <c r="AB94" s="345"/>
      <c r="AC94" s="345"/>
      <c r="AD94" s="345"/>
      <c r="AE94" s="345"/>
      <c r="AF94" s="345"/>
      <c r="AG94" s="345"/>
      <c r="AH94" s="345"/>
      <c r="AI94" s="345"/>
      <c r="AJ94" s="345"/>
      <c r="AK94" s="345"/>
      <c r="AL94" s="345"/>
      <c r="AM94" s="345"/>
      <c r="AN94" s="345"/>
      <c r="AO94" s="345"/>
      <c r="AP94" s="345"/>
      <c r="AQ94" s="345"/>
      <c r="AR94" s="345"/>
      <c r="AS94" s="345"/>
      <c r="AT94" s="345"/>
      <c r="AU94" s="345"/>
      <c r="AV94" s="345"/>
      <c r="AW94" s="345"/>
      <c r="AX94" s="345"/>
      <c r="AY94" s="345"/>
      <c r="AZ94" s="345"/>
      <c r="BA94" s="345"/>
      <c r="BB94" s="345"/>
      <c r="BC94" s="345"/>
      <c r="BD94" s="345"/>
      <c r="BE94" s="345"/>
      <c r="BF94" s="345"/>
      <c r="BG94" s="345"/>
      <c r="BH94" s="345"/>
      <c r="BI94" s="345"/>
      <c r="BJ94" s="345"/>
      <c r="BK94" s="345"/>
      <c r="BL94" s="345"/>
      <c r="BM94" s="345"/>
      <c r="BN94" s="345"/>
      <c r="BO94" s="345"/>
      <c r="BP94" s="345"/>
      <c r="BQ94" s="345"/>
      <c r="BR94" s="345"/>
      <c r="BS94" s="345"/>
      <c r="BT94" s="345"/>
      <c r="BU94" s="345"/>
      <c r="BV94" s="345"/>
      <c r="BW94" s="345"/>
      <c r="BX94" s="345"/>
      <c r="BY94" s="345"/>
      <c r="BZ94" s="345"/>
      <c r="CA94" s="345"/>
      <c r="CB94" s="345"/>
      <c r="CC94" s="345"/>
      <c r="CD94" s="345"/>
      <c r="CE94" s="345"/>
      <c r="CF94" s="345"/>
      <c r="CG94" s="345"/>
      <c r="CH94" s="345"/>
      <c r="CI94" s="345"/>
      <c r="CJ94" s="345"/>
      <c r="CK94" s="345"/>
      <c r="CL94" s="345"/>
      <c r="CM94" s="345"/>
    </row>
    <row r="95" spans="1:91" ht="15">
      <c r="A95" s="345"/>
      <c r="B95" s="345"/>
      <c r="C95" s="345"/>
      <c r="D95" s="345"/>
      <c r="E95" s="345"/>
      <c r="F95" s="345"/>
      <c r="G95" s="345"/>
      <c r="H95" s="345"/>
      <c r="I95" s="345"/>
      <c r="J95" s="345"/>
      <c r="K95" s="345"/>
      <c r="L95" s="345"/>
      <c r="M95" s="345"/>
      <c r="N95" s="345"/>
      <c r="O95" s="345"/>
      <c r="P95" s="345"/>
      <c r="Q95" s="345"/>
      <c r="R95" s="345"/>
      <c r="S95" s="345"/>
      <c r="T95" s="345"/>
      <c r="U95" s="345"/>
      <c r="V95" s="345"/>
      <c r="W95" s="345"/>
      <c r="X95" s="345"/>
      <c r="Y95" s="345"/>
      <c r="Z95" s="345"/>
      <c r="AA95" s="345"/>
      <c r="AB95" s="345"/>
      <c r="AC95" s="345"/>
      <c r="AD95" s="345"/>
      <c r="AE95" s="345"/>
      <c r="AF95" s="345"/>
      <c r="AG95" s="345"/>
      <c r="AH95" s="345"/>
      <c r="AI95" s="345"/>
      <c r="AJ95" s="345"/>
      <c r="AK95" s="345"/>
      <c r="AL95" s="345"/>
      <c r="AM95" s="345"/>
      <c r="AN95" s="345"/>
      <c r="AO95" s="345"/>
      <c r="AP95" s="345"/>
      <c r="AQ95" s="345"/>
      <c r="AR95" s="345"/>
      <c r="AS95" s="345"/>
      <c r="AT95" s="345"/>
      <c r="AU95" s="345"/>
      <c r="AV95" s="345"/>
      <c r="AW95" s="345"/>
      <c r="AX95" s="345"/>
      <c r="AY95" s="345"/>
      <c r="AZ95" s="345"/>
      <c r="BA95" s="345"/>
      <c r="BB95" s="345"/>
      <c r="BC95" s="345"/>
      <c r="BD95" s="345"/>
      <c r="BE95" s="345"/>
      <c r="BF95" s="345"/>
      <c r="BG95" s="345"/>
      <c r="BH95" s="345"/>
      <c r="BI95" s="345"/>
      <c r="BJ95" s="345"/>
      <c r="BK95" s="345"/>
      <c r="BL95" s="345"/>
      <c r="BM95" s="345"/>
      <c r="BN95" s="345"/>
      <c r="BO95" s="345"/>
      <c r="BP95" s="345"/>
      <c r="BQ95" s="345"/>
      <c r="BR95" s="345"/>
      <c r="BS95" s="345"/>
      <c r="BT95" s="345"/>
      <c r="BU95" s="345"/>
      <c r="BV95" s="345"/>
      <c r="BW95" s="345"/>
      <c r="BX95" s="345"/>
      <c r="BY95" s="345"/>
      <c r="BZ95" s="345"/>
      <c r="CA95" s="345"/>
      <c r="CB95" s="345"/>
      <c r="CC95" s="345"/>
      <c r="CD95" s="345"/>
      <c r="CE95" s="345"/>
      <c r="CF95" s="345"/>
      <c r="CG95" s="345"/>
      <c r="CH95" s="345"/>
      <c r="CI95" s="345"/>
      <c r="CJ95" s="345"/>
      <c r="CK95" s="345"/>
      <c r="CL95" s="345"/>
      <c r="CM95" s="345"/>
    </row>
    <row r="96" spans="1:91" ht="15">
      <c r="A96" s="480" t="s">
        <v>304</v>
      </c>
      <c r="B96" s="345"/>
      <c r="C96" s="345"/>
      <c r="D96" s="345"/>
      <c r="E96" s="345"/>
      <c r="F96" s="345"/>
      <c r="G96" s="345"/>
      <c r="H96" s="345"/>
      <c r="I96" s="345"/>
      <c r="J96" s="345"/>
      <c r="K96" s="345"/>
      <c r="L96" s="345"/>
      <c r="M96" s="345"/>
      <c r="N96" s="345"/>
      <c r="O96" s="345"/>
      <c r="P96" s="345"/>
      <c r="Q96" s="345"/>
      <c r="R96" s="345"/>
      <c r="S96" s="345"/>
      <c r="T96" s="345"/>
      <c r="U96" s="345"/>
      <c r="V96" s="345"/>
      <c r="W96" s="345"/>
      <c r="X96" s="345"/>
      <c r="Y96" s="345"/>
      <c r="Z96" s="345"/>
      <c r="AA96" s="345"/>
      <c r="AB96" s="345"/>
      <c r="AC96" s="345"/>
      <c r="AD96" s="345"/>
      <c r="AE96" s="345"/>
      <c r="AF96" s="345"/>
      <c r="AG96" s="345"/>
      <c r="AH96" s="345"/>
      <c r="AI96" s="345"/>
      <c r="AJ96" s="345"/>
      <c r="AK96" s="345"/>
      <c r="AL96" s="345"/>
      <c r="AM96" s="345"/>
      <c r="AN96" s="345"/>
      <c r="AO96" s="345"/>
      <c r="AP96" s="345"/>
      <c r="AQ96" s="345"/>
      <c r="AR96" s="345"/>
      <c r="AS96" s="345"/>
      <c r="AT96" s="345"/>
      <c r="AU96" s="345"/>
      <c r="AV96" s="345"/>
      <c r="AW96" s="345"/>
      <c r="AX96" s="345"/>
      <c r="AY96" s="345"/>
      <c r="AZ96" s="345"/>
      <c r="BA96" s="345"/>
      <c r="BB96" s="345"/>
      <c r="BC96" s="345"/>
      <c r="BD96" s="345"/>
      <c r="BE96" s="345"/>
      <c r="BF96" s="345"/>
      <c r="BG96" s="345"/>
      <c r="BH96" s="345"/>
      <c r="BI96" s="345"/>
      <c r="BJ96" s="345"/>
      <c r="BK96" s="345"/>
      <c r="BL96" s="345"/>
      <c r="BM96" s="345"/>
      <c r="BN96" s="345"/>
      <c r="BO96" s="345"/>
      <c r="BP96" s="345"/>
      <c r="BQ96" s="345"/>
      <c r="BR96" s="345"/>
      <c r="BS96" s="345"/>
      <c r="BT96" s="345"/>
      <c r="BU96" s="345"/>
      <c r="BV96" s="345"/>
      <c r="BW96" s="345"/>
      <c r="BX96" s="345"/>
      <c r="BY96" s="345"/>
      <c r="BZ96" s="345"/>
      <c r="CA96" s="345"/>
      <c r="CB96" s="345"/>
      <c r="CC96" s="345"/>
      <c r="CD96" s="345"/>
      <c r="CE96" s="345"/>
      <c r="CF96" s="345"/>
      <c r="CG96" s="345"/>
      <c r="CH96" s="345"/>
      <c r="CI96" s="345"/>
      <c r="CJ96" s="345"/>
      <c r="CK96" s="345"/>
      <c r="CL96" s="345"/>
      <c r="CM96" s="345"/>
    </row>
    <row r="97" spans="1:91" ht="15">
      <c r="A97" s="336" t="s">
        <v>283</v>
      </c>
      <c r="B97" s="345"/>
      <c r="C97" s="345"/>
      <c r="D97" s="345"/>
      <c r="E97" s="345"/>
      <c r="F97" s="345"/>
      <c r="G97" s="345"/>
      <c r="H97" s="345"/>
      <c r="I97" s="345"/>
      <c r="J97" s="345"/>
      <c r="K97" s="345"/>
      <c r="L97" s="345"/>
      <c r="M97" s="345"/>
      <c r="N97" s="345"/>
      <c r="O97" s="345"/>
      <c r="P97" s="345"/>
      <c r="Q97" s="345"/>
      <c r="R97" s="345"/>
      <c r="S97" s="345"/>
      <c r="T97" s="345"/>
      <c r="U97" s="345"/>
      <c r="V97" s="345"/>
      <c r="W97" s="345"/>
      <c r="X97" s="345"/>
      <c r="Y97" s="345"/>
      <c r="Z97" s="345"/>
      <c r="AA97" s="345"/>
      <c r="AB97" s="345"/>
      <c r="AC97" s="345"/>
      <c r="AD97" s="345"/>
      <c r="AE97" s="345"/>
      <c r="AF97" s="345"/>
      <c r="AG97" s="345"/>
      <c r="AH97" s="345"/>
      <c r="AI97" s="345"/>
      <c r="AJ97" s="345"/>
      <c r="AK97" s="345"/>
      <c r="AL97" s="345"/>
      <c r="AM97" s="345"/>
      <c r="AN97" s="345"/>
      <c r="AO97" s="345"/>
      <c r="AP97" s="345"/>
      <c r="AQ97" s="345"/>
      <c r="AR97" s="345"/>
      <c r="AS97" s="345"/>
      <c r="AT97" s="345"/>
      <c r="AU97" s="345"/>
      <c r="AV97" s="345"/>
      <c r="AW97" s="345"/>
      <c r="AX97" s="345"/>
      <c r="AY97" s="345"/>
      <c r="AZ97" s="345"/>
      <c r="BA97" s="345"/>
      <c r="BB97" s="345"/>
      <c r="BC97" s="345"/>
      <c r="BD97" s="345"/>
      <c r="BE97" s="345"/>
      <c r="BF97" s="345"/>
      <c r="BG97" s="345"/>
      <c r="BH97" s="345"/>
      <c r="BI97" s="345"/>
      <c r="BJ97" s="345"/>
      <c r="BK97" s="345"/>
      <c r="BL97" s="345"/>
      <c r="BM97" s="345"/>
      <c r="BN97" s="345"/>
      <c r="BO97" s="345"/>
      <c r="BP97" s="345"/>
      <c r="BQ97" s="345"/>
      <c r="BR97" s="345"/>
      <c r="BS97" s="345"/>
      <c r="BT97" s="345"/>
      <c r="BU97" s="345"/>
      <c r="BV97" s="345"/>
      <c r="BW97" s="345"/>
      <c r="BX97" s="345"/>
      <c r="BY97" s="345"/>
      <c r="BZ97" s="345"/>
      <c r="CA97" s="345"/>
      <c r="CB97" s="345"/>
      <c r="CC97" s="345"/>
      <c r="CD97" s="345"/>
      <c r="CE97" s="345"/>
      <c r="CF97" s="345"/>
      <c r="CG97" s="345"/>
      <c r="CH97" s="345"/>
      <c r="CI97" s="345"/>
      <c r="CJ97" s="345"/>
      <c r="CK97" s="345"/>
      <c r="CL97" s="345"/>
      <c r="CM97" s="345"/>
    </row>
    <row r="98" spans="1:17" ht="15">
      <c r="A98" s="336"/>
      <c r="B98" s="345"/>
      <c r="C98" s="345"/>
      <c r="D98" s="345"/>
      <c r="E98" s="345"/>
      <c r="F98" s="345"/>
      <c r="G98" s="345"/>
      <c r="H98" s="345"/>
      <c r="I98" s="345"/>
      <c r="J98" s="345"/>
      <c r="K98" s="345"/>
      <c r="L98" s="345"/>
      <c r="M98" s="345"/>
      <c r="N98" s="345"/>
      <c r="O98" s="345"/>
      <c r="P98" s="345"/>
      <c r="Q98" s="345"/>
    </row>
    <row r="99" spans="1:17" ht="15">
      <c r="A99" s="345" t="s">
        <v>286</v>
      </c>
      <c r="B99" s="345"/>
      <c r="C99" s="345"/>
      <c r="D99" s="345"/>
      <c r="E99" s="345"/>
      <c r="F99" s="345"/>
      <c r="G99" s="345"/>
      <c r="H99" s="345"/>
      <c r="I99" s="345"/>
      <c r="J99" s="345"/>
      <c r="K99" s="345"/>
      <c r="L99" s="345"/>
      <c r="M99" s="345"/>
      <c r="N99" s="345"/>
      <c r="O99" s="345"/>
      <c r="P99" s="345"/>
      <c r="Q99" s="345"/>
    </row>
    <row r="100" spans="1:17" ht="15">
      <c r="A100" s="345" t="s">
        <v>285</v>
      </c>
      <c r="B100" s="345"/>
      <c r="C100" s="345"/>
      <c r="D100" s="345"/>
      <c r="E100" s="345"/>
      <c r="F100" s="345"/>
      <c r="G100" s="345"/>
      <c r="H100" s="345"/>
      <c r="I100" s="345"/>
      <c r="J100" s="345"/>
      <c r="K100" s="345"/>
      <c r="L100" s="345"/>
      <c r="M100" s="345"/>
      <c r="N100" s="345"/>
      <c r="O100" s="345"/>
      <c r="P100" s="345"/>
      <c r="Q100" s="345"/>
    </row>
    <row r="101" spans="1:17" ht="15">
      <c r="A101" s="345" t="s">
        <v>284</v>
      </c>
      <c r="B101" s="345"/>
      <c r="C101" s="345"/>
      <c r="D101" s="345"/>
      <c r="E101" s="345"/>
      <c r="F101" s="345"/>
      <c r="G101" s="345"/>
      <c r="H101" s="345"/>
      <c r="I101" s="345"/>
      <c r="J101" s="345"/>
      <c r="K101" s="345"/>
      <c r="L101" s="345"/>
      <c r="M101" s="345"/>
      <c r="N101" s="345"/>
      <c r="O101" s="345"/>
      <c r="P101" s="345"/>
      <c r="Q101" s="345"/>
    </row>
    <row r="102" spans="1:17" ht="15">
      <c r="A102" s="345"/>
      <c r="B102" s="345"/>
      <c r="C102" s="345"/>
      <c r="D102" s="345"/>
      <c r="E102" s="345"/>
      <c r="F102" s="345"/>
      <c r="G102" s="345"/>
      <c r="H102" s="345"/>
      <c r="I102" s="345"/>
      <c r="J102" s="345"/>
      <c r="K102" s="345"/>
      <c r="L102" s="345"/>
      <c r="M102" s="345"/>
      <c r="N102" s="345"/>
      <c r="O102" s="345"/>
      <c r="P102" s="345"/>
      <c r="Q102" s="345"/>
    </row>
    <row r="103" spans="1:17" ht="15">
      <c r="A103" s="345" t="s">
        <v>397</v>
      </c>
      <c r="B103" s="345"/>
      <c r="C103" s="345"/>
      <c r="D103" s="345"/>
      <c r="E103" s="345"/>
      <c r="F103" s="345"/>
      <c r="G103" s="345"/>
      <c r="H103" s="345"/>
      <c r="I103" s="345"/>
      <c r="J103" s="345"/>
      <c r="K103" s="345"/>
      <c r="L103" s="345"/>
      <c r="M103" s="345"/>
      <c r="N103" s="345"/>
      <c r="O103" s="345"/>
      <c r="P103" s="345"/>
      <c r="Q103" s="345"/>
    </row>
    <row r="104" spans="1:17" ht="15">
      <c r="A104" s="345"/>
      <c r="B104" s="345"/>
      <c r="C104" s="345"/>
      <c r="D104" s="345"/>
      <c r="E104" s="345"/>
      <c r="F104" s="345"/>
      <c r="G104" s="345"/>
      <c r="H104" s="345"/>
      <c r="I104" s="345"/>
      <c r="J104" s="345"/>
      <c r="K104" s="345"/>
      <c r="L104" s="345"/>
      <c r="M104" s="345"/>
      <c r="N104" s="345"/>
      <c r="O104" s="345"/>
      <c r="P104" s="345"/>
      <c r="Q104" s="345"/>
    </row>
    <row r="105" spans="1:17" ht="15">
      <c r="A105" s="345" t="s">
        <v>398</v>
      </c>
      <c r="B105" s="345"/>
      <c r="C105" s="345"/>
      <c r="D105" s="345"/>
      <c r="E105" s="345"/>
      <c r="F105" s="345"/>
      <c r="G105" s="345"/>
      <c r="H105" s="345"/>
      <c r="I105" s="345"/>
      <c r="J105" s="345"/>
      <c r="K105" s="345"/>
      <c r="L105" s="345"/>
      <c r="M105" s="345"/>
      <c r="N105" s="345"/>
      <c r="O105" s="345"/>
      <c r="P105" s="345"/>
      <c r="Q105" s="345"/>
    </row>
    <row r="106" spans="1:17" ht="15">
      <c r="A106" s="345"/>
      <c r="B106" s="345"/>
      <c r="C106" s="345"/>
      <c r="D106" s="345"/>
      <c r="E106" s="345"/>
      <c r="F106" s="345"/>
      <c r="G106" s="345"/>
      <c r="H106" s="345"/>
      <c r="I106" s="345"/>
      <c r="J106" s="345"/>
      <c r="K106" s="345"/>
      <c r="L106" s="345"/>
      <c r="M106" s="345"/>
      <c r="N106" s="345"/>
      <c r="O106" s="345"/>
      <c r="P106" s="345"/>
      <c r="Q106" s="345"/>
    </row>
    <row r="107" spans="1:17" ht="15">
      <c r="A107" s="336" t="s">
        <v>399</v>
      </c>
      <c r="B107" s="345"/>
      <c r="C107" s="345"/>
      <c r="D107" s="345"/>
      <c r="E107" s="345"/>
      <c r="F107" s="345"/>
      <c r="G107" s="345"/>
      <c r="H107" s="345"/>
      <c r="I107" s="345"/>
      <c r="J107" s="345"/>
      <c r="K107" s="345"/>
      <c r="L107" s="345"/>
      <c r="M107" s="345"/>
      <c r="N107" s="345"/>
      <c r="O107" s="345"/>
      <c r="P107" s="345"/>
      <c r="Q107" s="345"/>
    </row>
    <row r="108" spans="1:17" ht="15">
      <c r="A108" s="345"/>
      <c r="B108" s="345"/>
      <c r="C108" s="345"/>
      <c r="D108" s="345"/>
      <c r="E108" s="345"/>
      <c r="F108" s="345"/>
      <c r="G108" s="345"/>
      <c r="H108" s="345"/>
      <c r="I108" s="345"/>
      <c r="J108" s="345"/>
      <c r="K108" s="345"/>
      <c r="L108" s="345"/>
      <c r="M108" s="345"/>
      <c r="N108" s="345"/>
      <c r="O108" s="345"/>
      <c r="P108" s="345"/>
      <c r="Q108" s="345"/>
    </row>
    <row r="109" spans="1:17" ht="15">
      <c r="A109" s="480" t="s">
        <v>406</v>
      </c>
      <c r="B109" s="345"/>
      <c r="C109" s="345"/>
      <c r="D109" s="345"/>
      <c r="E109" s="345"/>
      <c r="F109" s="345"/>
      <c r="G109" s="345"/>
      <c r="H109" s="345"/>
      <c r="I109" s="345"/>
      <c r="J109" s="345"/>
      <c r="K109" s="345"/>
      <c r="L109" s="345"/>
      <c r="M109" s="345"/>
      <c r="N109" s="345"/>
      <c r="O109" s="345"/>
      <c r="P109" s="345"/>
      <c r="Q109" s="345"/>
    </row>
    <row r="110" spans="1:17" ht="15">
      <c r="A110" s="345" t="s">
        <v>407</v>
      </c>
      <c r="B110" s="345"/>
      <c r="C110" s="345"/>
      <c r="D110" s="345"/>
      <c r="E110" s="345"/>
      <c r="F110" s="345"/>
      <c r="G110" s="345"/>
      <c r="H110" s="345"/>
      <c r="I110" s="345"/>
      <c r="J110" s="345"/>
      <c r="K110" s="345"/>
      <c r="L110" s="345"/>
      <c r="M110" s="345"/>
      <c r="N110" s="345"/>
      <c r="O110" s="345"/>
      <c r="P110" s="345"/>
      <c r="Q110" s="345"/>
    </row>
    <row r="111" spans="1:17" ht="15">
      <c r="A111" s="345" t="s">
        <v>253</v>
      </c>
      <c r="B111" s="345"/>
      <c r="C111" s="345"/>
      <c r="D111" s="345"/>
      <c r="E111" s="345"/>
      <c r="F111" s="345"/>
      <c r="G111" s="345"/>
      <c r="H111" s="345"/>
      <c r="I111" s="345"/>
      <c r="J111" s="345"/>
      <c r="K111" s="345"/>
      <c r="L111" s="345"/>
      <c r="M111" s="345"/>
      <c r="N111" s="345"/>
      <c r="O111" s="345"/>
      <c r="P111" s="345"/>
      <c r="Q111" s="345"/>
    </row>
    <row r="112" spans="1:17" ht="15">
      <c r="A112" s="345"/>
      <c r="B112" s="345"/>
      <c r="C112" s="345"/>
      <c r="D112" s="345"/>
      <c r="E112" s="345"/>
      <c r="F112" s="345"/>
      <c r="G112" s="345"/>
      <c r="H112" s="345"/>
      <c r="I112" s="345"/>
      <c r="J112" s="345"/>
      <c r="K112" s="345"/>
      <c r="L112" s="345"/>
      <c r="M112" s="345"/>
      <c r="N112" s="345"/>
      <c r="O112" s="345"/>
      <c r="P112" s="345"/>
      <c r="Q112" s="345"/>
    </row>
    <row r="113" spans="1:17" ht="15">
      <c r="A113" s="480" t="s">
        <v>405</v>
      </c>
      <c r="B113" s="345"/>
      <c r="C113" s="345"/>
      <c r="D113" s="345"/>
      <c r="E113" s="345"/>
      <c r="F113" s="345"/>
      <c r="G113" s="345"/>
      <c r="H113" s="345"/>
      <c r="I113" s="345"/>
      <c r="J113" s="345"/>
      <c r="K113" s="345"/>
      <c r="L113" s="345"/>
      <c r="M113" s="345"/>
      <c r="N113" s="345"/>
      <c r="O113" s="345"/>
      <c r="P113" s="345"/>
      <c r="Q113" s="345"/>
    </row>
    <row r="114" spans="1:17" ht="15">
      <c r="A114" s="336" t="s">
        <v>373</v>
      </c>
      <c r="B114" s="345"/>
      <c r="C114" s="345"/>
      <c r="D114" s="345"/>
      <c r="E114" s="345"/>
      <c r="F114" s="345"/>
      <c r="G114" s="345"/>
      <c r="H114" s="345"/>
      <c r="I114" s="345"/>
      <c r="J114" s="345"/>
      <c r="K114" s="345"/>
      <c r="L114" s="345"/>
      <c r="M114" s="345"/>
      <c r="N114" s="345"/>
      <c r="O114" s="345"/>
      <c r="P114" s="345"/>
      <c r="Q114" s="345"/>
    </row>
    <row r="115" spans="1:17" ht="15">
      <c r="A115" s="336"/>
      <c r="B115" s="345"/>
      <c r="C115" s="345"/>
      <c r="D115" s="345"/>
      <c r="E115" s="345"/>
      <c r="F115" s="345"/>
      <c r="G115" s="345"/>
      <c r="H115" s="345"/>
      <c r="I115" s="345"/>
      <c r="J115" s="345"/>
      <c r="K115" s="345"/>
      <c r="L115" s="345"/>
      <c r="M115" s="345"/>
      <c r="N115" s="345"/>
      <c r="O115" s="345"/>
      <c r="P115" s="345"/>
      <c r="Q115" s="345"/>
    </row>
    <row r="116" spans="1:17" ht="15">
      <c r="A116" s="345" t="s">
        <v>408</v>
      </c>
      <c r="B116" s="345"/>
      <c r="C116" s="345"/>
      <c r="D116" s="345"/>
      <c r="E116" s="345"/>
      <c r="F116" s="345"/>
      <c r="G116" s="345"/>
      <c r="H116" s="345"/>
      <c r="I116" s="345"/>
      <c r="J116" s="345"/>
      <c r="K116" s="345"/>
      <c r="L116" s="345"/>
      <c r="M116" s="345"/>
      <c r="N116" s="345"/>
      <c r="O116" s="345"/>
      <c r="P116" s="345"/>
      <c r="Q116" s="345"/>
    </row>
    <row r="117" spans="1:17" ht="15">
      <c r="A117" s="345" t="s">
        <v>409</v>
      </c>
      <c r="B117" s="345"/>
      <c r="C117" s="345"/>
      <c r="D117" s="345"/>
      <c r="E117" s="345"/>
      <c r="F117" s="345"/>
      <c r="G117" s="345"/>
      <c r="H117" s="345"/>
      <c r="I117" s="345"/>
      <c r="J117" s="345"/>
      <c r="K117" s="345"/>
      <c r="L117" s="345"/>
      <c r="M117" s="345"/>
      <c r="N117" s="345"/>
      <c r="O117" s="345"/>
      <c r="P117" s="345"/>
      <c r="Q117" s="345"/>
    </row>
    <row r="118" spans="1:17" ht="15">
      <c r="A118" s="345" t="s">
        <v>375</v>
      </c>
      <c r="B118" s="345"/>
      <c r="C118" s="345"/>
      <c r="D118" s="345"/>
      <c r="E118" s="345"/>
      <c r="F118" s="345"/>
      <c r="G118" s="345"/>
      <c r="H118" s="345"/>
      <c r="I118" s="345"/>
      <c r="J118" s="345"/>
      <c r="K118" s="345"/>
      <c r="L118" s="345"/>
      <c r="M118" s="345"/>
      <c r="N118" s="345"/>
      <c r="O118" s="345"/>
      <c r="P118" s="345"/>
      <c r="Q118" s="345"/>
    </row>
    <row r="119" spans="1:17" ht="15">
      <c r="A119" s="345"/>
      <c r="B119" s="345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  <c r="N119" s="345"/>
      <c r="O119" s="345"/>
      <c r="P119" s="345"/>
      <c r="Q119" s="345"/>
    </row>
    <row r="120" spans="1:17" ht="15">
      <c r="A120" s="345" t="s">
        <v>558</v>
      </c>
      <c r="B120" s="345"/>
      <c r="C120" s="345"/>
      <c r="D120" s="345"/>
      <c r="E120" s="345"/>
      <c r="F120" s="345"/>
      <c r="G120" s="345"/>
      <c r="H120" s="345"/>
      <c r="I120" s="345"/>
      <c r="J120" s="345"/>
      <c r="K120" s="345"/>
      <c r="L120" s="345"/>
      <c r="M120" s="345"/>
      <c r="N120" s="345"/>
      <c r="O120" s="345"/>
      <c r="P120" s="345"/>
      <c r="Q120" s="345"/>
    </row>
    <row r="121" spans="1:17" ht="15">
      <c r="A121" s="345"/>
      <c r="B121" s="345"/>
      <c r="C121" s="345"/>
      <c r="D121" s="345"/>
      <c r="E121" s="345"/>
      <c r="F121" s="345"/>
      <c r="G121" s="345"/>
      <c r="H121" s="345"/>
      <c r="I121" s="345"/>
      <c r="J121" s="345"/>
      <c r="K121" s="345"/>
      <c r="L121" s="345"/>
      <c r="M121" s="345"/>
      <c r="N121" s="345"/>
      <c r="O121" s="345"/>
      <c r="P121" s="345"/>
      <c r="Q121" s="345"/>
    </row>
    <row r="122" spans="1:17" ht="15">
      <c r="A122" s="345" t="s">
        <v>559</v>
      </c>
      <c r="B122" s="345"/>
      <c r="C122" s="345"/>
      <c r="D122" s="345"/>
      <c r="E122" s="345"/>
      <c r="F122" s="345"/>
      <c r="G122" s="345"/>
      <c r="H122" s="345"/>
      <c r="I122" s="345"/>
      <c r="J122" s="345"/>
      <c r="K122" s="345"/>
      <c r="L122" s="345"/>
      <c r="M122" s="345"/>
      <c r="N122" s="345"/>
      <c r="O122" s="345"/>
      <c r="P122" s="345"/>
      <c r="Q122" s="345"/>
    </row>
    <row r="123" spans="1:17" ht="15">
      <c r="A123" s="345"/>
      <c r="B123" s="345"/>
      <c r="C123" s="345"/>
      <c r="D123" s="345"/>
      <c r="E123" s="345"/>
      <c r="F123" s="345"/>
      <c r="G123" s="345"/>
      <c r="H123" s="345"/>
      <c r="I123" s="345"/>
      <c r="J123" s="345"/>
      <c r="K123" s="345"/>
      <c r="L123" s="345"/>
      <c r="M123" s="345"/>
      <c r="N123" s="345"/>
      <c r="O123" s="345"/>
      <c r="P123" s="345"/>
      <c r="Q123" s="345"/>
    </row>
    <row r="124" spans="1:17" ht="15">
      <c r="A124" s="336" t="s">
        <v>561</v>
      </c>
      <c r="B124" s="345"/>
      <c r="C124" s="345"/>
      <c r="D124" s="345"/>
      <c r="E124" s="345"/>
      <c r="F124" s="345"/>
      <c r="G124" s="345"/>
      <c r="H124" s="345"/>
      <c r="I124" s="345"/>
      <c r="J124" s="345"/>
      <c r="K124" s="345"/>
      <c r="L124" s="345"/>
      <c r="M124" s="345"/>
      <c r="N124" s="345"/>
      <c r="O124" s="345"/>
      <c r="P124" s="345"/>
      <c r="Q124" s="345"/>
    </row>
    <row r="125" spans="1:17" ht="15">
      <c r="A125" s="345"/>
      <c r="B125" s="345"/>
      <c r="C125" s="345"/>
      <c r="D125" s="345"/>
      <c r="E125" s="345"/>
      <c r="F125" s="345"/>
      <c r="G125" s="345"/>
      <c r="H125" s="345"/>
      <c r="I125" s="345"/>
      <c r="J125" s="345"/>
      <c r="K125" s="345"/>
      <c r="L125" s="345"/>
      <c r="M125" s="345"/>
      <c r="N125" s="345"/>
      <c r="O125" s="345"/>
      <c r="P125" s="345"/>
      <c r="Q125" s="345"/>
    </row>
    <row r="126" spans="1:17" ht="15">
      <c r="A126" s="480" t="s">
        <v>563</v>
      </c>
      <c r="B126" s="345"/>
      <c r="C126" s="345"/>
      <c r="D126" s="345"/>
      <c r="E126" s="345"/>
      <c r="F126" s="345"/>
      <c r="G126" s="345"/>
      <c r="H126" s="345"/>
      <c r="I126" s="345"/>
      <c r="J126" s="345"/>
      <c r="K126" s="345"/>
      <c r="L126" s="345"/>
      <c r="M126" s="345"/>
      <c r="N126" s="345"/>
      <c r="O126" s="345"/>
      <c r="P126" s="345"/>
      <c r="Q126" s="345"/>
    </row>
    <row r="127" spans="1:17" ht="15">
      <c r="A127" s="345" t="s">
        <v>407</v>
      </c>
      <c r="B127" s="345"/>
      <c r="C127" s="345"/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  <c r="N127" s="345"/>
      <c r="O127" s="345"/>
      <c r="P127" s="345"/>
      <c r="Q127" s="345"/>
    </row>
    <row r="128" spans="1:17" ht="15">
      <c r="A128" s="345" t="s">
        <v>253</v>
      </c>
      <c r="B128" s="345"/>
      <c r="C128" s="345"/>
      <c r="D128" s="345"/>
      <c r="E128" s="345"/>
      <c r="F128" s="345"/>
      <c r="G128" s="345"/>
      <c r="H128" s="345"/>
      <c r="I128" s="345"/>
      <c r="J128" s="345"/>
      <c r="K128" s="345"/>
      <c r="L128" s="345"/>
      <c r="M128" s="345"/>
      <c r="N128" s="345"/>
      <c r="O128" s="345"/>
      <c r="P128" s="345"/>
      <c r="Q128" s="345"/>
    </row>
    <row r="129" spans="1:17" ht="15">
      <c r="A129" s="345"/>
      <c r="B129" s="345"/>
      <c r="C129" s="345"/>
      <c r="D129" s="345"/>
      <c r="E129" s="345"/>
      <c r="F129" s="345"/>
      <c r="G129" s="345"/>
      <c r="H129" s="345"/>
      <c r="I129" s="345"/>
      <c r="J129" s="345"/>
      <c r="K129" s="345"/>
      <c r="L129" s="345"/>
      <c r="M129" s="345"/>
      <c r="N129" s="345"/>
      <c r="O129" s="345"/>
      <c r="P129" s="345"/>
      <c r="Q129" s="345"/>
    </row>
    <row r="130" spans="1:17" ht="15">
      <c r="A130" s="480" t="s">
        <v>564</v>
      </c>
      <c r="B130" s="345"/>
      <c r="C130" s="345"/>
      <c r="D130" s="345"/>
      <c r="E130" s="345"/>
      <c r="F130" s="345"/>
      <c r="G130" s="345"/>
      <c r="H130" s="345"/>
      <c r="I130" s="345"/>
      <c r="J130" s="345"/>
      <c r="K130" s="345"/>
      <c r="L130" s="345"/>
      <c r="M130" s="345"/>
      <c r="N130" s="345"/>
      <c r="O130" s="345"/>
      <c r="P130" s="345"/>
      <c r="Q130" s="345"/>
    </row>
    <row r="131" spans="1:17" ht="15">
      <c r="A131" s="336" t="s">
        <v>532</v>
      </c>
      <c r="B131" s="345"/>
      <c r="C131" s="345"/>
      <c r="D131" s="345"/>
      <c r="E131" s="345"/>
      <c r="F131" s="345"/>
      <c r="G131" s="345"/>
      <c r="H131" s="345"/>
      <c r="I131" s="345"/>
      <c r="J131" s="345"/>
      <c r="K131" s="345"/>
      <c r="L131" s="345"/>
      <c r="M131" s="345"/>
      <c r="N131" s="345"/>
      <c r="O131" s="345"/>
      <c r="P131" s="345"/>
      <c r="Q131" s="345"/>
    </row>
    <row r="132" spans="1:17" ht="15">
      <c r="A132" s="336"/>
      <c r="B132" s="345"/>
      <c r="C132" s="345"/>
      <c r="D132" s="345"/>
      <c r="E132" s="345"/>
      <c r="F132" s="345"/>
      <c r="G132" s="345"/>
      <c r="H132" s="345"/>
      <c r="I132" s="345"/>
      <c r="J132" s="345"/>
      <c r="K132" s="345"/>
      <c r="L132" s="345"/>
      <c r="M132" s="345"/>
      <c r="N132" s="345"/>
      <c r="O132" s="345"/>
      <c r="P132" s="345"/>
      <c r="Q132" s="345"/>
    </row>
    <row r="133" spans="1:17" ht="15">
      <c r="A133" s="345" t="s">
        <v>533</v>
      </c>
      <c r="B133" s="345"/>
      <c r="C133" s="345"/>
      <c r="D133" s="345"/>
      <c r="E133" s="345"/>
      <c r="F133" s="345"/>
      <c r="G133" s="345"/>
      <c r="H133" s="345"/>
      <c r="I133" s="345"/>
      <c r="J133" s="345"/>
      <c r="K133" s="345"/>
      <c r="L133" s="345"/>
      <c r="M133" s="345"/>
      <c r="N133" s="345"/>
      <c r="O133" s="345"/>
      <c r="P133" s="345"/>
      <c r="Q133" s="345"/>
    </row>
    <row r="134" spans="1:17" ht="15">
      <c r="A134" s="345" t="s">
        <v>534</v>
      </c>
      <c r="B134" s="345"/>
      <c r="C134" s="345"/>
      <c r="D134" s="345"/>
      <c r="E134" s="345"/>
      <c r="F134" s="345"/>
      <c r="G134" s="345"/>
      <c r="H134" s="345"/>
      <c r="I134" s="345"/>
      <c r="J134" s="345"/>
      <c r="K134" s="345"/>
      <c r="L134" s="345"/>
      <c r="M134" s="345"/>
      <c r="N134" s="345"/>
      <c r="O134" s="345"/>
      <c r="P134" s="345"/>
      <c r="Q134" s="345"/>
    </row>
    <row r="135" spans="1:17" ht="15">
      <c r="A135" s="345" t="s">
        <v>535</v>
      </c>
      <c r="B135" s="345"/>
      <c r="C135" s="345"/>
      <c r="D135" s="345"/>
      <c r="E135" s="345"/>
      <c r="F135" s="345"/>
      <c r="G135" s="345"/>
      <c r="H135" s="345"/>
      <c r="I135" s="345"/>
      <c r="J135" s="345"/>
      <c r="K135" s="345"/>
      <c r="L135" s="345"/>
      <c r="M135" s="345"/>
      <c r="N135" s="345"/>
      <c r="O135" s="345"/>
      <c r="P135" s="345"/>
      <c r="Q135" s="345"/>
    </row>
    <row r="136" spans="1:17" ht="15">
      <c r="A136" s="345"/>
      <c r="B136" s="345"/>
      <c r="C136" s="345"/>
      <c r="D136" s="345"/>
      <c r="E136" s="345"/>
      <c r="F136" s="345"/>
      <c r="G136" s="345"/>
      <c r="H136" s="345"/>
      <c r="I136" s="345"/>
      <c r="J136" s="345"/>
      <c r="K136" s="345"/>
      <c r="L136" s="345"/>
      <c r="M136" s="345"/>
      <c r="N136" s="345"/>
      <c r="O136" s="345"/>
      <c r="P136" s="345"/>
      <c r="Q136" s="345"/>
    </row>
    <row r="137" spans="1:17" ht="15">
      <c r="A137" s="345" t="s">
        <v>677</v>
      </c>
      <c r="B137" s="345"/>
      <c r="C137" s="345"/>
      <c r="D137" s="345"/>
      <c r="E137" s="345"/>
      <c r="F137" s="345"/>
      <c r="G137" s="345"/>
      <c r="H137" s="345"/>
      <c r="I137" s="345"/>
      <c r="J137" s="345"/>
      <c r="K137" s="345"/>
      <c r="L137" s="345"/>
      <c r="M137" s="345"/>
      <c r="N137" s="345"/>
      <c r="O137" s="345"/>
      <c r="P137" s="345"/>
      <c r="Q137" s="345"/>
    </row>
    <row r="138" spans="1:17" ht="15">
      <c r="A138" s="345"/>
      <c r="B138" s="345"/>
      <c r="C138" s="345"/>
      <c r="D138" s="345"/>
      <c r="E138" s="345"/>
      <c r="F138" s="345"/>
      <c r="G138" s="345"/>
      <c r="H138" s="345"/>
      <c r="I138" s="345"/>
      <c r="J138" s="345"/>
      <c r="K138" s="345"/>
      <c r="L138" s="345"/>
      <c r="M138" s="345"/>
      <c r="N138" s="345"/>
      <c r="O138" s="345"/>
      <c r="P138" s="345"/>
      <c r="Q138" s="345"/>
    </row>
    <row r="139" spans="1:17" ht="15">
      <c r="A139" s="345" t="s">
        <v>678</v>
      </c>
      <c r="B139" s="345"/>
      <c r="C139" s="345"/>
      <c r="D139" s="345"/>
      <c r="E139" s="345"/>
      <c r="F139" s="345"/>
      <c r="G139" s="345"/>
      <c r="H139" s="345"/>
      <c r="I139" s="345"/>
      <c r="J139" s="345"/>
      <c r="K139" s="345"/>
      <c r="L139" s="345"/>
      <c r="M139" s="345"/>
      <c r="N139" s="345"/>
      <c r="O139" s="345"/>
      <c r="P139" s="345"/>
      <c r="Q139" s="345"/>
    </row>
    <row r="140" spans="1:17" ht="15">
      <c r="A140" s="345"/>
      <c r="B140" s="345"/>
      <c r="C140" s="345"/>
      <c r="D140" s="345"/>
      <c r="E140" s="345"/>
      <c r="F140" s="345"/>
      <c r="G140" s="345"/>
      <c r="H140" s="345"/>
      <c r="I140" s="345"/>
      <c r="J140" s="345"/>
      <c r="K140" s="345"/>
      <c r="L140" s="345"/>
      <c r="M140" s="345"/>
      <c r="N140" s="345"/>
      <c r="O140" s="345"/>
      <c r="P140" s="345"/>
      <c r="Q140" s="345"/>
    </row>
    <row r="141" spans="1:17" ht="15">
      <c r="A141" s="336" t="s">
        <v>679</v>
      </c>
      <c r="B141" s="345"/>
      <c r="C141" s="345"/>
      <c r="D141" s="345"/>
      <c r="E141" s="345"/>
      <c r="F141" s="345"/>
      <c r="G141" s="345"/>
      <c r="H141" s="345"/>
      <c r="I141" s="345"/>
      <c r="J141" s="345"/>
      <c r="K141" s="345"/>
      <c r="L141" s="345"/>
      <c r="M141" s="345"/>
      <c r="N141" s="345"/>
      <c r="O141" s="345"/>
      <c r="P141" s="345"/>
      <c r="Q141" s="345"/>
    </row>
    <row r="142" spans="1:17" ht="15">
      <c r="A142" s="345"/>
      <c r="B142" s="345"/>
      <c r="C142" s="345"/>
      <c r="D142" s="345"/>
      <c r="E142" s="345"/>
      <c r="F142" s="345"/>
      <c r="G142" s="345"/>
      <c r="H142" s="345"/>
      <c r="I142" s="345"/>
      <c r="J142" s="345"/>
      <c r="K142" s="345"/>
      <c r="L142" s="345"/>
      <c r="M142" s="345"/>
      <c r="N142" s="345"/>
      <c r="O142" s="345"/>
      <c r="P142" s="345"/>
      <c r="Q142" s="345"/>
    </row>
    <row r="143" spans="1:17" ht="15">
      <c r="A143" s="480" t="s">
        <v>686</v>
      </c>
      <c r="B143" s="345"/>
      <c r="C143" s="345"/>
      <c r="D143" s="345"/>
      <c r="E143" s="345"/>
      <c r="F143" s="345"/>
      <c r="G143" s="345"/>
      <c r="H143" s="345"/>
      <c r="I143" s="345"/>
      <c r="J143" s="345"/>
      <c r="K143" s="345"/>
      <c r="L143" s="345"/>
      <c r="M143" s="345"/>
      <c r="N143" s="345"/>
      <c r="O143" s="345"/>
      <c r="P143" s="345"/>
      <c r="Q143" s="345"/>
    </row>
    <row r="144" spans="1:17" ht="15">
      <c r="A144" s="345" t="s">
        <v>687</v>
      </c>
      <c r="B144" s="345"/>
      <c r="C144" s="345"/>
      <c r="D144" s="345"/>
      <c r="E144" s="345"/>
      <c r="F144" s="345"/>
      <c r="G144" s="345"/>
      <c r="H144" s="345"/>
      <c r="I144" s="345"/>
      <c r="J144" s="345"/>
      <c r="K144" s="345"/>
      <c r="L144" s="345"/>
      <c r="M144" s="345"/>
      <c r="N144" s="345"/>
      <c r="O144" s="345"/>
      <c r="P144" s="345"/>
      <c r="Q144" s="345"/>
    </row>
    <row r="145" spans="1:17" ht="15">
      <c r="A145" s="345" t="s">
        <v>253</v>
      </c>
      <c r="B145" s="345"/>
      <c r="C145" s="345"/>
      <c r="D145" s="345"/>
      <c r="E145" s="345"/>
      <c r="F145" s="345"/>
      <c r="G145" s="345"/>
      <c r="H145" s="345"/>
      <c r="I145" s="345"/>
      <c r="J145" s="345"/>
      <c r="K145" s="345"/>
      <c r="L145" s="345"/>
      <c r="M145" s="345"/>
      <c r="N145" s="345"/>
      <c r="O145" s="345"/>
      <c r="P145" s="345"/>
      <c r="Q145" s="345"/>
    </row>
    <row r="146" spans="1:17" ht="15">
      <c r="A146" s="345"/>
      <c r="B146" s="345"/>
      <c r="C146" s="345"/>
      <c r="D146" s="345"/>
      <c r="E146" s="345"/>
      <c r="F146" s="345"/>
      <c r="G146" s="345"/>
      <c r="H146" s="345"/>
      <c r="I146" s="345"/>
      <c r="J146" s="345"/>
      <c r="K146" s="345"/>
      <c r="L146" s="345"/>
      <c r="M146" s="345"/>
      <c r="N146" s="345"/>
      <c r="O146" s="345"/>
      <c r="P146" s="345"/>
      <c r="Q146" s="345"/>
    </row>
    <row r="147" spans="1:17" ht="15">
      <c r="A147" s="480" t="s">
        <v>531</v>
      </c>
      <c r="B147" s="345"/>
      <c r="C147" s="345"/>
      <c r="D147" s="345"/>
      <c r="E147" s="345"/>
      <c r="F147" s="345"/>
      <c r="G147" s="345"/>
      <c r="H147" s="345"/>
      <c r="I147" s="345"/>
      <c r="J147" s="345"/>
      <c r="K147" s="345"/>
      <c r="L147" s="345"/>
      <c r="M147" s="345"/>
      <c r="N147" s="345"/>
      <c r="O147" s="345"/>
      <c r="P147" s="345"/>
      <c r="Q147" s="345"/>
    </row>
    <row r="148" spans="1:17" ht="15">
      <c r="A148" s="336" t="s">
        <v>654</v>
      </c>
      <c r="B148" s="345"/>
      <c r="C148" s="345"/>
      <c r="D148" s="345"/>
      <c r="E148" s="345"/>
      <c r="F148" s="345"/>
      <c r="G148" s="345"/>
      <c r="H148" s="345"/>
      <c r="I148" s="345"/>
      <c r="J148" s="345"/>
      <c r="K148" s="345"/>
      <c r="L148" s="345"/>
      <c r="M148" s="345"/>
      <c r="N148" s="345"/>
      <c r="O148" s="345"/>
      <c r="P148" s="345"/>
      <c r="Q148" s="345"/>
    </row>
    <row r="149" spans="1:17" ht="15">
      <c r="A149" s="345"/>
      <c r="B149" s="345"/>
      <c r="C149" s="345"/>
      <c r="D149" s="345"/>
      <c r="E149" s="345"/>
      <c r="F149" s="345"/>
      <c r="G149" s="345"/>
      <c r="H149" s="345"/>
      <c r="I149" s="345"/>
      <c r="J149" s="345"/>
      <c r="K149" s="345"/>
      <c r="L149" s="345"/>
      <c r="M149" s="345"/>
      <c r="N149" s="345"/>
      <c r="O149" s="345"/>
      <c r="P149" s="345"/>
      <c r="Q149" s="345"/>
    </row>
    <row r="150" spans="1:17" ht="15">
      <c r="A150" s="345" t="s">
        <v>815</v>
      </c>
      <c r="B150" s="345"/>
      <c r="C150" s="345"/>
      <c r="D150" s="345"/>
      <c r="E150" s="345"/>
      <c r="F150" s="345"/>
      <c r="G150" s="345"/>
      <c r="H150" s="345"/>
      <c r="I150" s="345"/>
      <c r="J150" s="345"/>
      <c r="K150" s="345"/>
      <c r="L150" s="345"/>
      <c r="M150" s="345"/>
      <c r="N150" s="345"/>
      <c r="O150" s="345"/>
      <c r="P150" s="345"/>
      <c r="Q150" s="345"/>
    </row>
    <row r="151" spans="1:17" ht="15">
      <c r="A151" s="345"/>
      <c r="B151" s="345"/>
      <c r="C151" s="345"/>
      <c r="D151" s="345"/>
      <c r="E151" s="345"/>
      <c r="F151" s="345"/>
      <c r="G151" s="345"/>
      <c r="H151" s="345"/>
      <c r="I151" s="345"/>
      <c r="J151" s="345"/>
      <c r="K151" s="345"/>
      <c r="L151" s="345"/>
      <c r="M151" s="345"/>
      <c r="N151" s="345"/>
      <c r="O151" s="345"/>
      <c r="P151" s="345"/>
      <c r="Q151" s="345"/>
    </row>
    <row r="152" spans="1:17" ht="15">
      <c r="A152" s="345" t="s">
        <v>816</v>
      </c>
      <c r="B152" s="345"/>
      <c r="C152" s="345"/>
      <c r="D152" s="345"/>
      <c r="E152" s="345"/>
      <c r="F152" s="345"/>
      <c r="G152" s="345"/>
      <c r="H152" s="345"/>
      <c r="I152" s="345"/>
      <c r="J152" s="345"/>
      <c r="K152" s="345"/>
      <c r="L152" s="345"/>
      <c r="M152" s="345"/>
      <c r="N152" s="345"/>
      <c r="O152" s="345"/>
      <c r="P152" s="345"/>
      <c r="Q152" s="345"/>
    </row>
    <row r="153" spans="1:17" ht="15">
      <c r="A153" s="345"/>
      <c r="B153" s="345"/>
      <c r="C153" s="345"/>
      <c r="D153" s="345"/>
      <c r="E153" s="345"/>
      <c r="F153" s="345"/>
      <c r="G153" s="345"/>
      <c r="H153" s="345"/>
      <c r="I153" s="345"/>
      <c r="J153" s="345"/>
      <c r="K153" s="345"/>
      <c r="L153" s="345"/>
      <c r="M153" s="345"/>
      <c r="N153" s="345"/>
      <c r="O153" s="345"/>
      <c r="P153" s="345"/>
      <c r="Q153" s="345"/>
    </row>
    <row r="154" spans="1:17" ht="15">
      <c r="A154" s="336" t="s">
        <v>817</v>
      </c>
      <c r="B154" s="345"/>
      <c r="C154" s="345"/>
      <c r="D154" s="345"/>
      <c r="E154" s="345"/>
      <c r="F154" s="345"/>
      <c r="G154" s="345"/>
      <c r="H154" s="345"/>
      <c r="I154" s="345"/>
      <c r="J154" s="345"/>
      <c r="K154" s="345"/>
      <c r="L154" s="345"/>
      <c r="M154" s="345"/>
      <c r="N154" s="345"/>
      <c r="O154" s="345"/>
      <c r="P154" s="345"/>
      <c r="Q154" s="345"/>
    </row>
    <row r="155" spans="1:17" ht="15">
      <c r="A155" s="345"/>
      <c r="B155" s="345"/>
      <c r="C155" s="345"/>
      <c r="D155" s="345"/>
      <c r="E155" s="345"/>
      <c r="F155" s="345"/>
      <c r="G155" s="345"/>
      <c r="H155" s="345"/>
      <c r="I155" s="345"/>
      <c r="J155" s="345"/>
      <c r="K155" s="345"/>
      <c r="L155" s="345"/>
      <c r="M155" s="345"/>
      <c r="N155" s="345"/>
      <c r="O155" s="345"/>
      <c r="P155" s="345"/>
      <c r="Q155" s="345"/>
    </row>
    <row r="156" spans="1:17" ht="15">
      <c r="A156" s="480" t="s">
        <v>823</v>
      </c>
      <c r="B156" s="345"/>
      <c r="C156" s="345"/>
      <c r="D156" s="345"/>
      <c r="E156" s="345"/>
      <c r="F156" s="345"/>
      <c r="G156" s="345"/>
      <c r="H156" s="345"/>
      <c r="I156" s="345"/>
      <c r="J156" s="345"/>
      <c r="K156" s="345"/>
      <c r="L156" s="345"/>
      <c r="M156" s="345"/>
      <c r="N156" s="345"/>
      <c r="O156" s="345"/>
      <c r="P156" s="345"/>
      <c r="Q156" s="345"/>
    </row>
    <row r="157" spans="1:17" ht="15">
      <c r="A157" s="345" t="s">
        <v>824</v>
      </c>
      <c r="B157" s="345"/>
      <c r="C157" s="345"/>
      <c r="D157" s="345"/>
      <c r="E157" s="345"/>
      <c r="F157" s="345"/>
      <c r="G157" s="345"/>
      <c r="H157" s="345"/>
      <c r="I157" s="345"/>
      <c r="J157" s="345"/>
      <c r="K157" s="345"/>
      <c r="L157" s="345"/>
      <c r="M157" s="345"/>
      <c r="N157" s="345"/>
      <c r="O157" s="345"/>
      <c r="P157" s="345"/>
      <c r="Q157" s="345"/>
    </row>
    <row r="158" spans="1:17" ht="15">
      <c r="A158" s="345" t="s">
        <v>253</v>
      </c>
      <c r="B158" s="345"/>
      <c r="C158" s="345"/>
      <c r="D158" s="345"/>
      <c r="E158" s="345"/>
      <c r="F158" s="345"/>
      <c r="G158" s="345"/>
      <c r="H158" s="345"/>
      <c r="I158" s="345"/>
      <c r="J158" s="345"/>
      <c r="K158" s="345"/>
      <c r="L158" s="345"/>
      <c r="M158" s="345"/>
      <c r="N158" s="345"/>
      <c r="O158" s="345"/>
      <c r="P158" s="345"/>
      <c r="Q158" s="345"/>
    </row>
    <row r="159" spans="1:17" ht="15">
      <c r="A159" s="345"/>
      <c r="B159" s="345"/>
      <c r="C159" s="345"/>
      <c r="D159" s="345"/>
      <c r="E159" s="345"/>
      <c r="F159" s="345"/>
      <c r="G159" s="345"/>
      <c r="H159" s="345"/>
      <c r="I159" s="345"/>
      <c r="J159" s="345"/>
      <c r="K159" s="345"/>
      <c r="L159" s="345"/>
      <c r="M159" s="345"/>
      <c r="N159" s="345"/>
      <c r="O159" s="345"/>
      <c r="P159" s="345"/>
      <c r="Q159" s="345"/>
    </row>
    <row r="160" spans="1:17" ht="15">
      <c r="A160" s="480" t="s">
        <v>822</v>
      </c>
      <c r="B160" s="345"/>
      <c r="C160" s="345"/>
      <c r="D160" s="345"/>
      <c r="E160" s="345"/>
      <c r="F160" s="345"/>
      <c r="G160" s="345"/>
      <c r="H160" s="345"/>
      <c r="I160" s="345"/>
      <c r="J160" s="345"/>
      <c r="K160" s="345"/>
      <c r="L160" s="345"/>
      <c r="M160" s="345"/>
      <c r="N160" s="345"/>
      <c r="O160" s="345"/>
      <c r="P160" s="345"/>
      <c r="Q160" s="345"/>
    </row>
    <row r="161" spans="1:17" ht="15">
      <c r="A161" s="336" t="s">
        <v>789</v>
      </c>
      <c r="B161" s="345"/>
      <c r="C161" s="345"/>
      <c r="D161" s="345"/>
      <c r="E161" s="345"/>
      <c r="F161" s="345"/>
      <c r="G161" s="345"/>
      <c r="H161" s="345"/>
      <c r="I161" s="345"/>
      <c r="J161" s="345"/>
      <c r="K161" s="345"/>
      <c r="L161" s="345"/>
      <c r="M161" s="345"/>
      <c r="N161" s="345"/>
      <c r="O161" s="345"/>
      <c r="P161" s="345"/>
      <c r="Q161" s="345"/>
    </row>
    <row r="162" spans="1:17" ht="15">
      <c r="A162" s="345"/>
      <c r="B162" s="345"/>
      <c r="C162" s="345"/>
      <c r="D162" s="345"/>
      <c r="E162" s="345"/>
      <c r="F162" s="345"/>
      <c r="G162" s="345"/>
      <c r="H162" s="345"/>
      <c r="I162" s="345"/>
      <c r="J162" s="345"/>
      <c r="K162" s="345"/>
      <c r="L162" s="345"/>
      <c r="M162" s="345"/>
      <c r="N162" s="345"/>
      <c r="O162" s="345"/>
      <c r="P162" s="345"/>
      <c r="Q162" s="345"/>
    </row>
    <row r="163" spans="1:17" ht="15">
      <c r="A163" s="345" t="s">
        <v>959</v>
      </c>
      <c r="B163" s="345"/>
      <c r="C163" s="345"/>
      <c r="D163" s="345"/>
      <c r="E163" s="345"/>
      <c r="F163" s="345"/>
      <c r="G163" s="345"/>
      <c r="H163" s="345"/>
      <c r="I163" s="345"/>
      <c r="J163" s="345"/>
      <c r="K163" s="345"/>
      <c r="L163" s="345"/>
      <c r="M163" s="345"/>
      <c r="N163" s="345"/>
      <c r="O163" s="345"/>
      <c r="P163" s="345"/>
      <c r="Q163" s="345"/>
    </row>
    <row r="164" spans="1:17" ht="15">
      <c r="A164" s="345"/>
      <c r="B164" s="345"/>
      <c r="C164" s="345"/>
      <c r="D164" s="345"/>
      <c r="E164" s="345"/>
      <c r="F164" s="345"/>
      <c r="G164" s="345"/>
      <c r="H164" s="345"/>
      <c r="I164" s="345"/>
      <c r="J164" s="345"/>
      <c r="K164" s="345"/>
      <c r="L164" s="345"/>
      <c r="M164" s="345"/>
      <c r="N164" s="345"/>
      <c r="O164" s="345"/>
      <c r="P164" s="345"/>
      <c r="Q164" s="345"/>
    </row>
    <row r="165" spans="1:17" ht="15">
      <c r="A165" s="345" t="s">
        <v>961</v>
      </c>
      <c r="B165" s="345"/>
      <c r="C165" s="345"/>
      <c r="D165" s="345"/>
      <c r="E165" s="345"/>
      <c r="F165" s="345"/>
      <c r="G165" s="345"/>
      <c r="H165" s="345"/>
      <c r="I165" s="345"/>
      <c r="J165" s="345"/>
      <c r="K165" s="345"/>
      <c r="L165" s="345"/>
      <c r="M165" s="345"/>
      <c r="N165" s="345"/>
      <c r="O165" s="345"/>
      <c r="P165" s="345"/>
      <c r="Q165" s="345"/>
    </row>
    <row r="166" spans="1:17" ht="15">
      <c r="A166" s="345"/>
      <c r="B166" s="345"/>
      <c r="C166" s="345"/>
      <c r="D166" s="345"/>
      <c r="E166" s="345"/>
      <c r="F166" s="345"/>
      <c r="G166" s="345"/>
      <c r="H166" s="345"/>
      <c r="I166" s="345"/>
      <c r="J166" s="345"/>
      <c r="K166" s="345"/>
      <c r="L166" s="345"/>
      <c r="M166" s="345"/>
      <c r="N166" s="345"/>
      <c r="O166" s="345"/>
      <c r="P166" s="345"/>
      <c r="Q166" s="345"/>
    </row>
    <row r="167" spans="1:17" ht="15">
      <c r="A167" s="336" t="s">
        <v>962</v>
      </c>
      <c r="B167" s="345"/>
      <c r="C167" s="345"/>
      <c r="D167" s="345"/>
      <c r="E167" s="345"/>
      <c r="F167" s="345"/>
      <c r="G167" s="345"/>
      <c r="H167" s="345"/>
      <c r="I167" s="345"/>
      <c r="J167" s="345"/>
      <c r="K167" s="345"/>
      <c r="L167" s="345"/>
      <c r="M167" s="345"/>
      <c r="N167" s="345"/>
      <c r="O167" s="345"/>
      <c r="P167" s="345"/>
      <c r="Q167" s="345"/>
    </row>
    <row r="168" spans="1:17" ht="15">
      <c r="A168" s="336"/>
      <c r="B168" s="345"/>
      <c r="C168" s="345"/>
      <c r="D168" s="345"/>
      <c r="E168" s="345"/>
      <c r="F168" s="345"/>
      <c r="G168" s="345"/>
      <c r="H168" s="345"/>
      <c r="I168" s="345"/>
      <c r="J168" s="345"/>
      <c r="K168" s="345"/>
      <c r="L168" s="345"/>
      <c r="M168" s="345"/>
      <c r="N168" s="345"/>
      <c r="O168" s="345"/>
      <c r="P168" s="345"/>
      <c r="Q168" s="345"/>
    </row>
    <row r="169" spans="1:17" ht="15">
      <c r="A169" s="480" t="s">
        <v>967</v>
      </c>
      <c r="B169" s="345"/>
      <c r="C169" s="345"/>
      <c r="D169" s="345"/>
      <c r="E169" s="345"/>
      <c r="F169" s="345"/>
      <c r="G169" s="345"/>
      <c r="H169" s="345"/>
      <c r="I169" s="345"/>
      <c r="J169" s="345"/>
      <c r="K169" s="345"/>
      <c r="L169" s="345"/>
      <c r="M169" s="345"/>
      <c r="N169" s="345"/>
      <c r="O169" s="345"/>
      <c r="P169" s="345"/>
      <c r="Q169" s="345"/>
    </row>
    <row r="170" spans="1:17" ht="15">
      <c r="A170" s="345" t="s">
        <v>968</v>
      </c>
      <c r="B170" s="345"/>
      <c r="C170" s="345"/>
      <c r="D170" s="345"/>
      <c r="E170" s="345"/>
      <c r="F170" s="345"/>
      <c r="G170" s="345"/>
      <c r="H170" s="345"/>
      <c r="I170" s="345"/>
      <c r="J170" s="345"/>
      <c r="K170" s="345"/>
      <c r="L170" s="345"/>
      <c r="M170" s="345"/>
      <c r="N170" s="345"/>
      <c r="O170" s="345"/>
      <c r="P170" s="345"/>
      <c r="Q170" s="345"/>
    </row>
    <row r="171" spans="1:17" ht="15">
      <c r="A171" s="345" t="s">
        <v>253</v>
      </c>
      <c r="B171" s="345"/>
      <c r="C171" s="345"/>
      <c r="D171" s="345"/>
      <c r="E171" s="345"/>
      <c r="F171" s="345"/>
      <c r="G171" s="345"/>
      <c r="H171" s="345"/>
      <c r="I171" s="345"/>
      <c r="J171" s="345"/>
      <c r="K171" s="345"/>
      <c r="L171" s="345"/>
      <c r="M171" s="345"/>
      <c r="N171" s="345"/>
      <c r="O171" s="345"/>
      <c r="P171" s="345"/>
      <c r="Q171" s="345"/>
    </row>
    <row r="172" spans="1:17" ht="15">
      <c r="A172" s="345"/>
      <c r="B172" s="345"/>
      <c r="C172" s="345"/>
      <c r="D172" s="345"/>
      <c r="E172" s="345"/>
      <c r="F172" s="345"/>
      <c r="G172" s="345"/>
      <c r="H172" s="345"/>
      <c r="I172" s="345"/>
      <c r="J172" s="345"/>
      <c r="K172" s="345"/>
      <c r="L172" s="345"/>
      <c r="M172" s="345"/>
      <c r="N172" s="345"/>
      <c r="O172" s="345"/>
      <c r="P172" s="345"/>
      <c r="Q172" s="345"/>
    </row>
    <row r="173" spans="1:17" ht="15">
      <c r="A173" s="480" t="s">
        <v>965</v>
      </c>
      <c r="B173" s="345"/>
      <c r="C173" s="345"/>
      <c r="D173" s="345"/>
      <c r="E173" s="345"/>
      <c r="F173" s="345"/>
      <c r="G173" s="345"/>
      <c r="H173" s="345"/>
      <c r="I173" s="345"/>
      <c r="J173" s="345"/>
      <c r="K173" s="345"/>
      <c r="L173" s="345"/>
      <c r="M173" s="345"/>
      <c r="N173" s="345"/>
      <c r="O173" s="345"/>
      <c r="P173" s="345"/>
      <c r="Q173" s="345"/>
    </row>
    <row r="174" spans="1:17" ht="15">
      <c r="A174" s="336" t="s">
        <v>931</v>
      </c>
      <c r="B174" s="345"/>
      <c r="C174" s="345"/>
      <c r="D174" s="345"/>
      <c r="E174" s="345"/>
      <c r="F174" s="345"/>
      <c r="G174" s="345"/>
      <c r="H174" s="345"/>
      <c r="I174" s="345"/>
      <c r="J174" s="345"/>
      <c r="K174" s="345"/>
      <c r="L174" s="345"/>
      <c r="M174" s="345"/>
      <c r="N174" s="345"/>
      <c r="O174" s="345"/>
      <c r="P174" s="345"/>
      <c r="Q174" s="345"/>
    </row>
    <row r="175" spans="1:17" ht="15">
      <c r="A175" s="345"/>
      <c r="B175" s="345"/>
      <c r="C175" s="345"/>
      <c r="D175" s="345"/>
      <c r="E175" s="345"/>
      <c r="F175" s="345"/>
      <c r="G175" s="345"/>
      <c r="H175" s="345"/>
      <c r="I175" s="345"/>
      <c r="J175" s="345"/>
      <c r="K175" s="345"/>
      <c r="L175" s="345"/>
      <c r="M175" s="345"/>
      <c r="N175" s="345"/>
      <c r="O175" s="345"/>
      <c r="P175" s="345"/>
      <c r="Q175" s="345"/>
    </row>
    <row r="176" spans="1:17" ht="15">
      <c r="A176" s="345"/>
      <c r="B176" s="345"/>
      <c r="C176" s="345"/>
      <c r="D176" s="345"/>
      <c r="E176" s="345"/>
      <c r="F176" s="345"/>
      <c r="G176" s="345"/>
      <c r="H176" s="345"/>
      <c r="I176" s="345"/>
      <c r="J176" s="345"/>
      <c r="K176" s="345"/>
      <c r="L176" s="345"/>
      <c r="M176" s="345"/>
      <c r="N176" s="345"/>
      <c r="O176" s="345"/>
      <c r="P176" s="345"/>
      <c r="Q176" s="345"/>
    </row>
    <row r="177" spans="1:17" ht="15">
      <c r="A177" s="345"/>
      <c r="B177" s="345"/>
      <c r="C177" s="345"/>
      <c r="D177" s="345"/>
      <c r="E177" s="345"/>
      <c r="F177" s="345"/>
      <c r="G177" s="345"/>
      <c r="H177" s="345"/>
      <c r="I177" s="345"/>
      <c r="J177" s="345"/>
      <c r="K177" s="345"/>
      <c r="L177" s="345"/>
      <c r="M177" s="345"/>
      <c r="N177" s="345"/>
      <c r="O177" s="345"/>
      <c r="P177" s="345"/>
      <c r="Q177" s="345"/>
    </row>
    <row r="178" spans="1:17" ht="15">
      <c r="A178" s="345"/>
      <c r="B178" s="345"/>
      <c r="C178" s="345"/>
      <c r="D178" s="345"/>
      <c r="E178" s="345"/>
      <c r="F178" s="345"/>
      <c r="G178" s="345"/>
      <c r="H178" s="345"/>
      <c r="I178" s="345"/>
      <c r="J178" s="345"/>
      <c r="K178" s="345"/>
      <c r="L178" s="345"/>
      <c r="M178" s="345"/>
      <c r="N178" s="345"/>
      <c r="O178" s="345"/>
      <c r="P178" s="345"/>
      <c r="Q178" s="345"/>
    </row>
    <row r="179" spans="1:17" ht="15">
      <c r="A179" s="345"/>
      <c r="B179" s="345"/>
      <c r="C179" s="345"/>
      <c r="D179" s="345"/>
      <c r="E179" s="345"/>
      <c r="F179" s="345"/>
      <c r="G179" s="345"/>
      <c r="H179" s="345"/>
      <c r="I179" s="345"/>
      <c r="J179" s="345"/>
      <c r="K179" s="345"/>
      <c r="L179" s="345"/>
      <c r="M179" s="345"/>
      <c r="N179" s="345"/>
      <c r="O179" s="345"/>
      <c r="P179" s="345"/>
      <c r="Q179" s="345"/>
    </row>
    <row r="180" spans="1:17" ht="15">
      <c r="A180" s="345"/>
      <c r="B180" s="345"/>
      <c r="C180" s="345"/>
      <c r="D180" s="345"/>
      <c r="E180" s="345"/>
      <c r="F180" s="345"/>
      <c r="G180" s="345"/>
      <c r="H180" s="345"/>
      <c r="I180" s="345"/>
      <c r="J180" s="345"/>
      <c r="K180" s="345"/>
      <c r="L180" s="345"/>
      <c r="M180" s="345"/>
      <c r="N180" s="345"/>
      <c r="O180" s="345"/>
      <c r="P180" s="345"/>
      <c r="Q180" s="345"/>
    </row>
    <row r="181" spans="1:17" ht="15">
      <c r="A181" s="345"/>
      <c r="B181" s="345"/>
      <c r="C181" s="345"/>
      <c r="D181" s="345"/>
      <c r="E181" s="345"/>
      <c r="F181" s="345"/>
      <c r="G181" s="345"/>
      <c r="H181" s="345"/>
      <c r="I181" s="345"/>
      <c r="J181" s="345"/>
      <c r="K181" s="345"/>
      <c r="L181" s="345"/>
      <c r="M181" s="345"/>
      <c r="N181" s="345"/>
      <c r="O181" s="345"/>
      <c r="P181" s="345"/>
      <c r="Q181" s="345"/>
    </row>
    <row r="182" spans="1:17" ht="15">
      <c r="A182" s="345"/>
      <c r="B182" s="345"/>
      <c r="C182" s="345"/>
      <c r="D182" s="345"/>
      <c r="E182" s="345"/>
      <c r="F182" s="345"/>
      <c r="G182" s="345"/>
      <c r="H182" s="345"/>
      <c r="I182" s="345"/>
      <c r="J182" s="345"/>
      <c r="K182" s="345"/>
      <c r="L182" s="345"/>
      <c r="M182" s="345"/>
      <c r="N182" s="345"/>
      <c r="O182" s="345"/>
      <c r="P182" s="345"/>
      <c r="Q182" s="345"/>
    </row>
    <row r="183" spans="1:17" ht="15">
      <c r="A183" s="345"/>
      <c r="B183" s="345"/>
      <c r="C183" s="345"/>
      <c r="D183" s="345"/>
      <c r="E183" s="345"/>
      <c r="F183" s="345"/>
      <c r="G183" s="345"/>
      <c r="H183" s="345"/>
      <c r="I183" s="345"/>
      <c r="J183" s="345"/>
      <c r="K183" s="345"/>
      <c r="L183" s="345"/>
      <c r="M183" s="345"/>
      <c r="N183" s="345"/>
      <c r="O183" s="345"/>
      <c r="P183" s="345"/>
      <c r="Q183" s="345"/>
    </row>
    <row r="184" spans="1:17" ht="15">
      <c r="A184" s="345"/>
      <c r="B184" s="345"/>
      <c r="C184" s="345"/>
      <c r="D184" s="345"/>
      <c r="E184" s="345"/>
      <c r="F184" s="345"/>
      <c r="G184" s="345"/>
      <c r="H184" s="345"/>
      <c r="I184" s="345"/>
      <c r="J184" s="345"/>
      <c r="K184" s="345"/>
      <c r="L184" s="345"/>
      <c r="M184" s="345"/>
      <c r="N184" s="345"/>
      <c r="O184" s="345"/>
      <c r="P184" s="345"/>
      <c r="Q184" s="345"/>
    </row>
    <row r="185" spans="1:17" ht="15">
      <c r="A185" s="345"/>
      <c r="B185" s="345"/>
      <c r="C185" s="345"/>
      <c r="D185" s="345"/>
      <c r="E185" s="345"/>
      <c r="F185" s="345"/>
      <c r="G185" s="345"/>
      <c r="H185" s="345"/>
      <c r="I185" s="345"/>
      <c r="J185" s="345"/>
      <c r="K185" s="345"/>
      <c r="L185" s="345"/>
      <c r="M185" s="345"/>
      <c r="N185" s="345"/>
      <c r="O185" s="345"/>
      <c r="P185" s="345"/>
      <c r="Q185" s="345"/>
    </row>
    <row r="186" spans="1:17" ht="15">
      <c r="A186" s="345"/>
      <c r="B186" s="345"/>
      <c r="C186" s="345"/>
      <c r="D186" s="345"/>
      <c r="E186" s="345"/>
      <c r="F186" s="345"/>
      <c r="G186" s="345"/>
      <c r="H186" s="345"/>
      <c r="I186" s="345"/>
      <c r="J186" s="345"/>
      <c r="K186" s="345"/>
      <c r="L186" s="345"/>
      <c r="M186" s="345"/>
      <c r="N186" s="345"/>
      <c r="O186" s="345"/>
      <c r="P186" s="345"/>
      <c r="Q186" s="345"/>
    </row>
    <row r="187" spans="1:17" ht="15">
      <c r="A187" s="345"/>
      <c r="B187" s="345"/>
      <c r="C187" s="345"/>
      <c r="D187" s="345"/>
      <c r="E187" s="345"/>
      <c r="F187" s="345"/>
      <c r="G187" s="345"/>
      <c r="H187" s="345"/>
      <c r="I187" s="345"/>
      <c r="J187" s="345"/>
      <c r="K187" s="345"/>
      <c r="L187" s="345"/>
      <c r="M187" s="345"/>
      <c r="N187" s="345"/>
      <c r="O187" s="345"/>
      <c r="P187" s="345"/>
      <c r="Q187" s="345"/>
    </row>
    <row r="188" spans="1:17" ht="15">
      <c r="A188" s="345"/>
      <c r="B188" s="345"/>
      <c r="C188" s="345"/>
      <c r="D188" s="345"/>
      <c r="E188" s="345"/>
      <c r="F188" s="345"/>
      <c r="G188" s="345"/>
      <c r="H188" s="345"/>
      <c r="I188" s="345"/>
      <c r="J188" s="345"/>
      <c r="K188" s="345"/>
      <c r="L188" s="345"/>
      <c r="M188" s="345"/>
      <c r="N188" s="345"/>
      <c r="O188" s="345"/>
      <c r="P188" s="345"/>
      <c r="Q188" s="345"/>
    </row>
    <row r="189" spans="1:17" ht="15">
      <c r="A189" s="345"/>
      <c r="B189" s="345"/>
      <c r="C189" s="345"/>
      <c r="D189" s="345"/>
      <c r="E189" s="345"/>
      <c r="F189" s="345"/>
      <c r="G189" s="345"/>
      <c r="H189" s="345"/>
      <c r="I189" s="345"/>
      <c r="J189" s="345"/>
      <c r="K189" s="345"/>
      <c r="L189" s="345"/>
      <c r="M189" s="345"/>
      <c r="N189" s="345"/>
      <c r="O189" s="345"/>
      <c r="P189" s="345"/>
      <c r="Q189" s="345"/>
    </row>
    <row r="190" spans="1:17" ht="15">
      <c r="A190" s="345"/>
      <c r="B190" s="345"/>
      <c r="C190" s="345"/>
      <c r="D190" s="345"/>
      <c r="E190" s="345"/>
      <c r="F190" s="345"/>
      <c r="G190" s="345"/>
      <c r="H190" s="345"/>
      <c r="I190" s="345"/>
      <c r="J190" s="345"/>
      <c r="K190" s="345"/>
      <c r="L190" s="345"/>
      <c r="M190" s="345"/>
      <c r="N190" s="345"/>
      <c r="O190" s="345"/>
      <c r="P190" s="345"/>
      <c r="Q190" s="345"/>
    </row>
    <row r="191" spans="1:17" ht="15">
      <c r="A191" s="345"/>
      <c r="B191" s="345"/>
      <c r="C191" s="345"/>
      <c r="D191" s="345"/>
      <c r="E191" s="345"/>
      <c r="F191" s="345"/>
      <c r="G191" s="345"/>
      <c r="H191" s="345"/>
      <c r="I191" s="345"/>
      <c r="J191" s="345"/>
      <c r="K191" s="345"/>
      <c r="L191" s="345"/>
      <c r="M191" s="345"/>
      <c r="N191" s="345"/>
      <c r="O191" s="345"/>
      <c r="P191" s="345"/>
      <c r="Q191" s="345"/>
    </row>
    <row r="192" spans="1:17" ht="15">
      <c r="A192" s="345"/>
      <c r="B192" s="345"/>
      <c r="C192" s="345"/>
      <c r="D192" s="345"/>
      <c r="E192" s="345"/>
      <c r="F192" s="345"/>
      <c r="G192" s="345"/>
      <c r="H192" s="345"/>
      <c r="I192" s="345"/>
      <c r="J192" s="345"/>
      <c r="K192" s="345"/>
      <c r="L192" s="345"/>
      <c r="M192" s="345"/>
      <c r="N192" s="345"/>
      <c r="O192" s="345"/>
      <c r="P192" s="345"/>
      <c r="Q192" s="345"/>
    </row>
    <row r="193" spans="1:17" ht="15">
      <c r="A193" s="345"/>
      <c r="B193" s="345"/>
      <c r="C193" s="345"/>
      <c r="D193" s="345"/>
      <c r="E193" s="345"/>
      <c r="F193" s="345"/>
      <c r="G193" s="345"/>
      <c r="H193" s="345"/>
      <c r="I193" s="345"/>
      <c r="J193" s="345"/>
      <c r="K193" s="345"/>
      <c r="L193" s="345"/>
      <c r="M193" s="345"/>
      <c r="N193" s="345"/>
      <c r="O193" s="345"/>
      <c r="P193" s="345"/>
      <c r="Q193" s="345"/>
    </row>
    <row r="194" spans="1:17" ht="15">
      <c r="A194" s="345"/>
      <c r="B194" s="345"/>
      <c r="C194" s="345"/>
      <c r="D194" s="345"/>
      <c r="E194" s="345"/>
      <c r="F194" s="345"/>
      <c r="G194" s="345"/>
      <c r="H194" s="345"/>
      <c r="I194" s="345"/>
      <c r="J194" s="345"/>
      <c r="K194" s="345"/>
      <c r="L194" s="345"/>
      <c r="M194" s="345"/>
      <c r="N194" s="345"/>
      <c r="O194" s="345"/>
      <c r="P194" s="345"/>
      <c r="Q194" s="345"/>
    </row>
    <row r="195" spans="1:17" ht="15">
      <c r="A195" s="345"/>
      <c r="B195" s="345"/>
      <c r="C195" s="345"/>
      <c r="D195" s="345"/>
      <c r="E195" s="345"/>
      <c r="F195" s="345"/>
      <c r="G195" s="345"/>
      <c r="H195" s="345"/>
      <c r="I195" s="345"/>
      <c r="J195" s="345"/>
      <c r="K195" s="345"/>
      <c r="L195" s="345"/>
      <c r="M195" s="345"/>
      <c r="N195" s="345"/>
      <c r="O195" s="345"/>
      <c r="P195" s="345"/>
      <c r="Q195" s="345"/>
    </row>
    <row r="196" spans="1:17" ht="15">
      <c r="A196" s="345"/>
      <c r="B196" s="345"/>
      <c r="C196" s="345"/>
      <c r="D196" s="345"/>
      <c r="E196" s="345"/>
      <c r="F196" s="345"/>
      <c r="G196" s="345"/>
      <c r="H196" s="345"/>
      <c r="I196" s="345"/>
      <c r="J196" s="345"/>
      <c r="K196" s="345"/>
      <c r="L196" s="345"/>
      <c r="M196" s="345"/>
      <c r="N196" s="345"/>
      <c r="O196" s="345"/>
      <c r="P196" s="345"/>
      <c r="Q196" s="345"/>
    </row>
    <row r="197" spans="1:17" ht="15" thickBot="1">
      <c r="A197" s="345"/>
      <c r="B197" s="345"/>
      <c r="C197" s="345"/>
      <c r="D197" s="345"/>
      <c r="E197" s="345"/>
      <c r="F197" s="345"/>
      <c r="G197" s="345"/>
      <c r="H197" s="345"/>
      <c r="I197" s="345"/>
      <c r="J197" s="345"/>
      <c r="K197" s="345"/>
      <c r="L197" s="345"/>
      <c r="M197" s="345"/>
      <c r="N197" s="345"/>
      <c r="O197" s="345"/>
      <c r="P197" s="345"/>
      <c r="Q197" s="345"/>
    </row>
  </sheetData>
  <mergeCells count="16">
    <mergeCell ref="F6:G6"/>
    <mergeCell ref="H6:I6"/>
    <mergeCell ref="A13:S13"/>
    <mergeCell ref="T13:X13"/>
    <mergeCell ref="J6:K6"/>
    <mergeCell ref="P6:Q6"/>
    <mergeCell ref="N6:O6"/>
    <mergeCell ref="T6:U6"/>
    <mergeCell ref="BN13:BU13"/>
    <mergeCell ref="BF13:BM13"/>
    <mergeCell ref="R6:S6"/>
    <mergeCell ref="L6:M6"/>
    <mergeCell ref="Y13:AG13"/>
    <mergeCell ref="AX13:BE13"/>
    <mergeCell ref="AP13:AW13"/>
    <mergeCell ref="AH13:AO13"/>
  </mergeCells>
  <printOptions headings="1"/>
  <pageMargins left="0.7" right="0.7" top="0.75" bottom="0.75" header="0.3" footer="0.3"/>
  <pageSetup orientation="landscape" scale="38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F103"/>
  <sheetViews>
    <sheetView workbookViewId="0" topLeftCell="C1">
      <selection pane="topLeft" activeCell="S10" sqref="S10"/>
    </sheetView>
  </sheetViews>
  <sheetFormatPr defaultColWidth="9.145" defaultRowHeight="12.75"/>
  <cols>
    <col min="1" max="1" width="24.625" style="4" customWidth="1"/>
    <col min="2" max="2" width="14.625" style="4" customWidth="1"/>
    <col min="3" max="3" width="12.125" style="4" customWidth="1"/>
    <col min="4" max="4" width="12.375" style="4" customWidth="1"/>
    <col min="5" max="5" width="13.625" style="4" customWidth="1"/>
    <col min="6" max="6" width="11.875" style="4" customWidth="1"/>
    <col min="7" max="7" width="11.375" style="4" customWidth="1"/>
    <col min="8" max="8" width="13" style="4" customWidth="1"/>
    <col min="9" max="9" width="10" style="4" customWidth="1"/>
    <col min="10" max="10" width="13.875" style="4" customWidth="1"/>
    <col min="11" max="11" width="10.25" style="4" customWidth="1"/>
    <col min="12" max="12" width="15.75" style="4" customWidth="1"/>
    <col min="13" max="13" width="10" style="4" customWidth="1"/>
    <col min="14" max="14" width="16.875" style="4" customWidth="1"/>
    <col min="15" max="15" width="10.875" style="4" customWidth="1"/>
    <col min="16" max="16" width="14.625" style="4" customWidth="1"/>
    <col min="17" max="17" width="10" style="4" customWidth="1"/>
    <col min="18" max="18" width="15" style="4" customWidth="1"/>
    <col min="19" max="19" width="10.375" style="4" customWidth="1"/>
    <col min="20" max="21" width="9.125" style="4"/>
    <col min="22" max="22" width="10" style="4" customWidth="1"/>
    <col min="23" max="23" width="12.125" style="4" customWidth="1"/>
    <col min="24" max="24" width="13.625" style="4" customWidth="1"/>
    <col min="25" max="25" width="11.75" style="4" customWidth="1"/>
    <col min="26" max="26" width="13.125" style="4" customWidth="1"/>
    <col min="27" max="28" width="14.75" style="4" customWidth="1"/>
    <col min="29" max="29" width="13.625" style="4" customWidth="1"/>
    <col min="30" max="30" width="10.375" style="4" customWidth="1"/>
    <col min="31" max="31" width="12.125" style="4" customWidth="1"/>
    <col min="32" max="32" width="13.25" style="4" customWidth="1"/>
    <col min="33" max="33" width="12.75" style="4" customWidth="1"/>
    <col min="34" max="34" width="12.625" style="4" customWidth="1"/>
    <col min="35" max="35" width="9.125" style="4"/>
    <col min="36" max="36" width="14.75" style="4" customWidth="1"/>
    <col min="37" max="37" width="13" style="4" customWidth="1"/>
    <col min="38" max="38" width="14.375" style="4" customWidth="1"/>
    <col min="39" max="39" width="12.375" style="4" customWidth="1"/>
    <col min="40" max="40" width="13.375" style="4" customWidth="1"/>
    <col min="41" max="41" width="10.25" style="4" customWidth="1"/>
    <col min="42" max="42" width="12.875" style="4" customWidth="1"/>
    <col min="43" max="43" width="13.125" style="4" customWidth="1"/>
    <col min="44" max="44" width="13.75" style="4" customWidth="1"/>
    <col min="45" max="45" width="12.375" style="4" customWidth="1"/>
    <col min="46" max="46" width="10.875" style="4" customWidth="1"/>
    <col min="47" max="47" width="15" style="4" customWidth="1"/>
    <col min="48" max="48" width="14.375" style="4" customWidth="1"/>
    <col min="49" max="49" width="13.25" style="4" customWidth="1"/>
    <col min="50" max="50" width="12.375" style="4" customWidth="1"/>
    <col min="51" max="52" width="12.25" style="4" customWidth="1"/>
    <col min="53" max="53" width="11" style="4" customWidth="1"/>
    <col min="54" max="54" width="12.375" style="4" customWidth="1"/>
    <col min="55" max="55" width="12.25" style="4" customWidth="1"/>
    <col min="56" max="56" width="13.125" style="4" customWidth="1"/>
    <col min="57" max="57" width="13" style="4" customWidth="1"/>
    <col min="58" max="58" width="10.375" style="4" customWidth="1"/>
    <col min="59" max="59" width="13.25" style="4" customWidth="1"/>
    <col min="60" max="60" width="13.625" style="4" customWidth="1"/>
    <col min="61" max="61" width="13" style="4" customWidth="1"/>
    <col min="62" max="62" width="12.75" style="4" customWidth="1"/>
    <col min="63" max="63" width="12.375" style="4" customWidth="1"/>
    <col min="64" max="64" width="17.625" style="4" customWidth="1"/>
    <col min="65" max="65" width="11.625" style="4" customWidth="1"/>
    <col min="66" max="66" width="11.125" style="4" customWidth="1"/>
    <col min="67" max="67" width="11.25" style="4" customWidth="1"/>
    <col min="68" max="68" width="12.875" style="4" customWidth="1"/>
    <col min="69" max="69" width="12.25" style="4" customWidth="1"/>
    <col min="70" max="70" width="10.25" style="4" customWidth="1"/>
    <col min="71" max="71" width="13.625" style="4" customWidth="1"/>
    <col min="72" max="72" width="14.375" style="4" customWidth="1"/>
    <col min="73" max="73" width="12.75" style="4" customWidth="1"/>
    <col min="74" max="74" width="12.125" style="4" customWidth="1"/>
    <col min="75" max="75" width="14" style="4" customWidth="1"/>
    <col min="76" max="76" width="15" style="4" customWidth="1"/>
    <col min="77" max="77" width="12.125" style="4" customWidth="1"/>
    <col min="78" max="78" width="14" style="4" customWidth="1"/>
    <col min="79" max="79" width="13.125" style="4" customWidth="1"/>
    <col min="80" max="80" width="13.25" style="4" customWidth="1"/>
    <col min="81" max="81" width="13.125" style="4" customWidth="1"/>
    <col min="82" max="82" width="14.75" style="4" customWidth="1"/>
    <col min="83" max="83" width="13.125" style="4" customWidth="1"/>
    <col min="84" max="84" width="14.25" style="4" customWidth="1"/>
    <col min="85" max="85" width="12" style="4" customWidth="1"/>
    <col min="86" max="86" width="12.875" style="4" customWidth="1"/>
    <col min="87" max="87" width="12.25" style="4" customWidth="1"/>
    <col min="88" max="88" width="12.125" style="4" customWidth="1"/>
    <col min="89" max="89" width="12" style="4" customWidth="1"/>
    <col min="90" max="90" width="13.375" style="4" customWidth="1"/>
    <col min="91" max="91" width="12.75" style="4" customWidth="1"/>
    <col min="92" max="92" width="12.125" style="4" customWidth="1"/>
    <col min="93" max="93" width="13.125" style="4" customWidth="1"/>
    <col min="94" max="94" width="11.875" style="4" customWidth="1"/>
    <col min="95" max="95" width="13.25" style="4" customWidth="1"/>
    <col min="96" max="16384" width="9.125" style="4"/>
  </cols>
  <sheetData>
    <row r="1" spans="1:110" ht="15">
      <c r="A1" s="12" t="s">
        <v>51</v>
      </c>
      <c r="B1" s="121" t="str">
        <f>'2019 Eligible Recovery Summary '!C1</f>
        <v>0/0/0000</v>
      </c>
      <c r="C1" s="122"/>
      <c r="D1" s="122"/>
      <c r="E1" s="122"/>
      <c r="F1" s="122"/>
      <c r="G1" s="122"/>
      <c r="H1" s="123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24"/>
      <c r="CZ1" s="124"/>
      <c r="DA1" s="124"/>
      <c r="DB1" s="124"/>
      <c r="DC1" s="124"/>
      <c r="DD1" s="124"/>
      <c r="DE1" s="124"/>
      <c r="DF1" s="124"/>
    </row>
    <row r="2" spans="1:110" ht="15">
      <c r="A2" s="15" t="s">
        <v>52</v>
      </c>
      <c r="B2" s="125">
        <f>'2019 Eligible Recovery Summary '!C2</f>
        <v>0</v>
      </c>
      <c r="C2" s="126"/>
      <c r="D2" s="126"/>
      <c r="E2" s="126"/>
      <c r="F2" s="126"/>
      <c r="G2" s="126"/>
      <c r="H2" s="12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24"/>
      <c r="CZ2" s="124"/>
      <c r="DA2" s="124"/>
      <c r="DB2" s="124"/>
      <c r="DC2" s="124"/>
      <c r="DD2" s="124"/>
      <c r="DE2" s="124"/>
      <c r="DF2" s="124"/>
    </row>
    <row r="3" spans="1:110" ht="15">
      <c r="A3" s="13" t="s">
        <v>54</v>
      </c>
      <c r="B3" s="128">
        <f>'2019 Eligible Recovery Summary '!C3</f>
        <v>0</v>
      </c>
      <c r="C3" s="129"/>
      <c r="D3" s="129"/>
      <c r="E3" s="129"/>
      <c r="F3" s="129"/>
      <c r="G3" s="129"/>
      <c r="H3" s="130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24"/>
      <c r="CZ3" s="124"/>
      <c r="DA3" s="124"/>
      <c r="DB3" s="124"/>
      <c r="DC3" s="124"/>
      <c r="DD3" s="124"/>
      <c r="DE3" s="124"/>
      <c r="DF3" s="124"/>
    </row>
    <row r="4" spans="1:110" ht="15.75" thickBot="1">
      <c r="A4" s="108" t="s">
        <v>53</v>
      </c>
      <c r="B4" s="131">
        <f>'2019 RoR ILEC Interstate Rates'!C4</f>
        <v>0</v>
      </c>
      <c r="C4" s="132"/>
      <c r="D4" s="132"/>
      <c r="E4" s="132"/>
      <c r="F4" s="132"/>
      <c r="G4" s="132"/>
      <c r="H4" s="133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24"/>
      <c r="CZ4" s="124"/>
      <c r="DA4" s="124"/>
      <c r="DB4" s="124"/>
      <c r="DC4" s="124"/>
      <c r="DD4" s="124"/>
      <c r="DE4" s="124"/>
      <c r="DF4" s="124"/>
    </row>
    <row r="5" spans="1:110" ht="15.75" thickBo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24"/>
      <c r="CZ5" s="124"/>
      <c r="DA5" s="124"/>
      <c r="DB5" s="124"/>
      <c r="DC5" s="124"/>
      <c r="DD5" s="124"/>
      <c r="DE5" s="124"/>
      <c r="DF5" s="124"/>
    </row>
    <row r="6" spans="1:110" ht="15.75" thickBot="1">
      <c r="A6" s="158"/>
      <c r="B6" s="158"/>
      <c r="C6" s="158"/>
      <c r="D6" s="793" t="s">
        <v>166</v>
      </c>
      <c r="E6" s="790"/>
      <c r="F6" s="791" t="s">
        <v>626</v>
      </c>
      <c r="G6" s="792"/>
      <c r="H6" s="791" t="s">
        <v>178</v>
      </c>
      <c r="I6" s="792"/>
      <c r="J6" s="791" t="s">
        <v>328</v>
      </c>
      <c r="K6" s="792"/>
      <c r="L6" s="791" t="s">
        <v>506</v>
      </c>
      <c r="M6" s="792"/>
      <c r="N6" s="791" t="s">
        <v>831</v>
      </c>
      <c r="O6" s="792"/>
      <c r="P6" s="797" t="s">
        <v>781</v>
      </c>
      <c r="Q6" s="798"/>
      <c r="R6" s="797" t="s">
        <v>1033</v>
      </c>
      <c r="S6" s="798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9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24"/>
      <c r="CZ6" s="124"/>
      <c r="DA6" s="124"/>
      <c r="DB6" s="124"/>
      <c r="DC6" s="124"/>
      <c r="DD6" s="124"/>
      <c r="DE6" s="124"/>
      <c r="DF6" s="124"/>
    </row>
    <row r="7" spans="1:110" ht="15">
      <c r="A7" s="834" t="s">
        <v>155</v>
      </c>
      <c r="B7" s="835"/>
      <c r="C7" s="836"/>
      <c r="D7" s="160" t="s">
        <v>298</v>
      </c>
      <c r="E7" s="161">
        <f>O22</f>
        <v>0</v>
      </c>
      <c r="F7" s="162" t="s">
        <v>299</v>
      </c>
      <c r="G7" s="163">
        <f>W22</f>
        <v>0</v>
      </c>
      <c r="H7" s="164" t="s">
        <v>231</v>
      </c>
      <c r="I7" s="165">
        <f>AI22</f>
        <v>0</v>
      </c>
      <c r="J7" s="164" t="s">
        <v>443</v>
      </c>
      <c r="K7" s="165">
        <f>AU22</f>
        <v>0</v>
      </c>
      <c r="L7" s="164" t="s">
        <v>600</v>
      </c>
      <c r="M7" s="165">
        <f>BG22</f>
        <v>0</v>
      </c>
      <c r="N7" s="164" t="s">
        <v>742</v>
      </c>
      <c r="O7" s="165">
        <f>BS22</f>
        <v>0</v>
      </c>
      <c r="P7" s="164" t="s">
        <v>872</v>
      </c>
      <c r="Q7" s="165">
        <f>CE22</f>
        <v>0</v>
      </c>
      <c r="R7" s="166" t="s">
        <v>1028</v>
      </c>
      <c r="S7" s="167">
        <f>CQ22</f>
        <v>0</v>
      </c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24"/>
      <c r="CZ7" s="124"/>
      <c r="DA7" s="124"/>
      <c r="DB7" s="124"/>
      <c r="DC7" s="124"/>
      <c r="DD7" s="124"/>
      <c r="DE7" s="124"/>
      <c r="DF7" s="124"/>
    </row>
    <row r="8" spans="1:110" ht="15.75" thickBot="1">
      <c r="A8" s="837" t="s">
        <v>212</v>
      </c>
      <c r="B8" s="843"/>
      <c r="C8" s="839"/>
      <c r="D8" s="71" t="s">
        <v>176</v>
      </c>
      <c r="E8" s="138" t="s">
        <v>171</v>
      </c>
      <c r="F8" s="16" t="s">
        <v>176</v>
      </c>
      <c r="G8" s="168" t="s">
        <v>171</v>
      </c>
      <c r="H8" s="16" t="s">
        <v>214</v>
      </c>
      <c r="I8" s="169">
        <f>AA22</f>
        <v>0</v>
      </c>
      <c r="J8" s="16" t="s">
        <v>444</v>
      </c>
      <c r="K8" s="169">
        <f>AM22</f>
        <v>0</v>
      </c>
      <c r="L8" s="16" t="s">
        <v>601</v>
      </c>
      <c r="M8" s="169">
        <f>AY22</f>
        <v>0</v>
      </c>
      <c r="N8" s="16" t="s">
        <v>743</v>
      </c>
      <c r="O8" s="169">
        <f>BK22</f>
        <v>0</v>
      </c>
      <c r="P8" s="16" t="s">
        <v>873</v>
      </c>
      <c r="Q8" s="169">
        <f>BW22</f>
        <v>0</v>
      </c>
      <c r="R8" s="9" t="s">
        <v>1029</v>
      </c>
      <c r="S8" s="170">
        <f>CI22</f>
        <v>0</v>
      </c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9"/>
      <c r="CQ8" s="157"/>
      <c r="CR8" s="157"/>
      <c r="CS8" s="157"/>
      <c r="CT8" s="157"/>
      <c r="CU8" s="157"/>
      <c r="CV8" s="157"/>
      <c r="CW8" s="157"/>
      <c r="CX8" s="157"/>
      <c r="CY8" s="124"/>
      <c r="CZ8" s="124"/>
      <c r="DA8" s="124"/>
      <c r="DB8" s="124"/>
      <c r="DC8" s="124"/>
      <c r="DD8" s="124"/>
      <c r="DE8" s="124"/>
      <c r="DF8" s="124"/>
    </row>
    <row r="9" spans="1:110" ht="15.75" thickBot="1">
      <c r="A9" s="837" t="s">
        <v>156</v>
      </c>
      <c r="B9" s="838"/>
      <c r="C9" s="839"/>
      <c r="D9" s="171" t="s">
        <v>300</v>
      </c>
      <c r="E9" s="172">
        <f>J28</f>
        <v>0</v>
      </c>
      <c r="F9" s="173" t="s">
        <v>301</v>
      </c>
      <c r="G9" s="174">
        <f>U28</f>
        <v>0</v>
      </c>
      <c r="H9" s="164" t="s">
        <v>241</v>
      </c>
      <c r="I9" s="175">
        <f>AG28</f>
        <v>0</v>
      </c>
      <c r="J9" s="164" t="s">
        <v>445</v>
      </c>
      <c r="K9" s="175">
        <f>AS28</f>
        <v>0</v>
      </c>
      <c r="L9" s="164" t="s">
        <v>602</v>
      </c>
      <c r="M9" s="175">
        <f>BE28</f>
        <v>0</v>
      </c>
      <c r="N9" s="164" t="s">
        <v>744</v>
      </c>
      <c r="O9" s="175">
        <f>BQ28</f>
        <v>0</v>
      </c>
      <c r="P9" s="164" t="s">
        <v>874</v>
      </c>
      <c r="Q9" s="175">
        <f>CC28</f>
        <v>0</v>
      </c>
      <c r="R9" s="166" t="s">
        <v>1031</v>
      </c>
      <c r="S9" s="176">
        <f>CO28</f>
        <v>0</v>
      </c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24"/>
      <c r="CZ9" s="124"/>
      <c r="DA9" s="124"/>
      <c r="DB9" s="124"/>
      <c r="DC9" s="124"/>
      <c r="DD9" s="124"/>
      <c r="DE9" s="124"/>
      <c r="DF9" s="124"/>
    </row>
    <row r="10" spans="1:110" ht="15.75" thickBot="1">
      <c r="A10" s="837" t="s">
        <v>213</v>
      </c>
      <c r="B10" s="843"/>
      <c r="C10" s="839"/>
      <c r="D10" s="71" t="s">
        <v>176</v>
      </c>
      <c r="E10" s="138" t="s">
        <v>171</v>
      </c>
      <c r="F10" s="16" t="s">
        <v>176</v>
      </c>
      <c r="G10" s="168" t="s">
        <v>171</v>
      </c>
      <c r="H10" s="16" t="s">
        <v>215</v>
      </c>
      <c r="I10" s="177">
        <f>AA28</f>
        <v>0</v>
      </c>
      <c r="J10" s="16" t="s">
        <v>446</v>
      </c>
      <c r="K10" s="177">
        <f>AM28</f>
        <v>0</v>
      </c>
      <c r="L10" s="16" t="s">
        <v>603</v>
      </c>
      <c r="M10" s="177">
        <f>AY28</f>
        <v>0</v>
      </c>
      <c r="N10" s="16" t="s">
        <v>745</v>
      </c>
      <c r="O10" s="177">
        <f>BK28</f>
        <v>0</v>
      </c>
      <c r="P10" s="16" t="s">
        <v>875</v>
      </c>
      <c r="Q10" s="177">
        <f>BW28</f>
        <v>0</v>
      </c>
      <c r="R10" s="9" t="s">
        <v>1030</v>
      </c>
      <c r="S10" s="178">
        <f>CI28</f>
        <v>0</v>
      </c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9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24"/>
      <c r="CZ10" s="124"/>
      <c r="DA10" s="124"/>
      <c r="DB10" s="124"/>
      <c r="DC10" s="124"/>
      <c r="DD10" s="124"/>
      <c r="DE10" s="124"/>
      <c r="DF10" s="124"/>
    </row>
    <row r="11" spans="1:110" ht="15.75" thickBot="1">
      <c r="A11" s="840" t="s">
        <v>157</v>
      </c>
      <c r="B11" s="841"/>
      <c r="C11" s="842"/>
      <c r="D11" s="179" t="s">
        <v>302</v>
      </c>
      <c r="E11" s="180">
        <f>E7-E9</f>
        <v>0</v>
      </c>
      <c r="F11" s="181" t="s">
        <v>303</v>
      </c>
      <c r="G11" s="180">
        <f>G7-G9</f>
        <v>0</v>
      </c>
      <c r="H11" s="181" t="s">
        <v>216</v>
      </c>
      <c r="I11" s="182">
        <f>I7+I8-I9-I10</f>
        <v>0</v>
      </c>
      <c r="J11" s="181" t="s">
        <v>447</v>
      </c>
      <c r="K11" s="182">
        <f>K7+K8-K9-K10</f>
        <v>0</v>
      </c>
      <c r="L11" s="181" t="s">
        <v>604</v>
      </c>
      <c r="M11" s="182">
        <f>M7+M8-M9-M10</f>
        <v>0</v>
      </c>
      <c r="N11" s="181" t="s">
        <v>746</v>
      </c>
      <c r="O11" s="182">
        <f>O7+O8-O9-O10</f>
        <v>0</v>
      </c>
      <c r="P11" s="181" t="s">
        <v>876</v>
      </c>
      <c r="Q11" s="182">
        <f>Q7+Q8-Q9-Q10</f>
        <v>0</v>
      </c>
      <c r="R11" s="183" t="s">
        <v>1032</v>
      </c>
      <c r="S11" s="184">
        <f>S7+S8-S9-S10</f>
        <v>0</v>
      </c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24"/>
      <c r="CZ11" s="124"/>
      <c r="DA11" s="124"/>
      <c r="DB11" s="124"/>
      <c r="DC11" s="124"/>
      <c r="DD11" s="124"/>
      <c r="DE11" s="124"/>
      <c r="DF11" s="124"/>
    </row>
    <row r="12" spans="1:110" ht="15">
      <c r="A12" s="157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24"/>
      <c r="CZ12" s="124"/>
      <c r="DA12" s="124"/>
      <c r="DB12" s="124"/>
      <c r="DC12" s="124"/>
      <c r="DD12" s="124"/>
      <c r="DE12" s="124"/>
      <c r="DF12" s="124"/>
    </row>
    <row r="13" spans="1:110" ht="1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24"/>
      <c r="CZ13" s="124"/>
      <c r="DA13" s="124"/>
      <c r="DB13" s="124"/>
      <c r="DC13" s="124"/>
      <c r="DD13" s="124"/>
      <c r="DE13" s="124"/>
      <c r="DF13" s="124"/>
    </row>
    <row r="14" spans="1:110" ht="15" customHeight="1" thickBot="1">
      <c r="A14" s="185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24"/>
      <c r="CZ14" s="124"/>
      <c r="DA14" s="124"/>
      <c r="DB14" s="124"/>
      <c r="DC14" s="124"/>
      <c r="DD14" s="124"/>
      <c r="DE14" s="124"/>
      <c r="DF14" s="124"/>
    </row>
    <row r="15" spans="1:110" ht="15" customHeight="1" thickBot="1">
      <c r="A15" s="830" t="s">
        <v>58</v>
      </c>
      <c r="B15" s="828"/>
      <c r="C15" s="828"/>
      <c r="D15" s="829"/>
      <c r="E15" s="831" t="s">
        <v>94</v>
      </c>
      <c r="F15" s="832"/>
      <c r="G15" s="833"/>
      <c r="H15" s="830" t="s">
        <v>474</v>
      </c>
      <c r="I15" s="828"/>
      <c r="J15" s="828"/>
      <c r="K15" s="828"/>
      <c r="L15" s="828"/>
      <c r="M15" s="828"/>
      <c r="N15" s="828"/>
      <c r="O15" s="828"/>
      <c r="P15" s="827" t="s">
        <v>412</v>
      </c>
      <c r="Q15" s="828"/>
      <c r="R15" s="828"/>
      <c r="S15" s="828"/>
      <c r="T15" s="828"/>
      <c r="U15" s="828"/>
      <c r="V15" s="828"/>
      <c r="W15" s="829"/>
      <c r="X15" s="811" t="s">
        <v>413</v>
      </c>
      <c r="Y15" s="812"/>
      <c r="Z15" s="812"/>
      <c r="AA15" s="812"/>
      <c r="AB15" s="812"/>
      <c r="AC15" s="812"/>
      <c r="AD15" s="812"/>
      <c r="AE15" s="812"/>
      <c r="AF15" s="812"/>
      <c r="AG15" s="812"/>
      <c r="AH15" s="812"/>
      <c r="AI15" s="812"/>
      <c r="AJ15" s="811" t="s">
        <v>414</v>
      </c>
      <c r="AK15" s="812"/>
      <c r="AL15" s="812"/>
      <c r="AM15" s="812"/>
      <c r="AN15" s="812"/>
      <c r="AO15" s="812"/>
      <c r="AP15" s="812"/>
      <c r="AQ15" s="812"/>
      <c r="AR15" s="812"/>
      <c r="AS15" s="812"/>
      <c r="AT15" s="812"/>
      <c r="AU15" s="813"/>
      <c r="AV15" s="811" t="s">
        <v>566</v>
      </c>
      <c r="AW15" s="812"/>
      <c r="AX15" s="812"/>
      <c r="AY15" s="812"/>
      <c r="AZ15" s="812"/>
      <c r="BA15" s="812"/>
      <c r="BB15" s="812"/>
      <c r="BC15" s="812"/>
      <c r="BD15" s="812"/>
      <c r="BE15" s="812"/>
      <c r="BF15" s="812"/>
      <c r="BG15" s="813"/>
      <c r="BH15" s="811" t="s">
        <v>697</v>
      </c>
      <c r="BI15" s="812"/>
      <c r="BJ15" s="812"/>
      <c r="BK15" s="812"/>
      <c r="BL15" s="812"/>
      <c r="BM15" s="812"/>
      <c r="BN15" s="812"/>
      <c r="BO15" s="812"/>
      <c r="BP15" s="812"/>
      <c r="BQ15" s="812"/>
      <c r="BR15" s="812"/>
      <c r="BS15" s="813"/>
      <c r="BT15" s="811" t="s">
        <v>877</v>
      </c>
      <c r="BU15" s="812"/>
      <c r="BV15" s="812"/>
      <c r="BW15" s="812"/>
      <c r="BX15" s="812"/>
      <c r="BY15" s="812"/>
      <c r="BZ15" s="812"/>
      <c r="CA15" s="812"/>
      <c r="CB15" s="812"/>
      <c r="CC15" s="812"/>
      <c r="CD15" s="812"/>
      <c r="CE15" s="813"/>
      <c r="CF15" s="847" t="s">
        <v>978</v>
      </c>
      <c r="CG15" s="848"/>
      <c r="CH15" s="848"/>
      <c r="CI15" s="848"/>
      <c r="CJ15" s="848"/>
      <c r="CK15" s="848"/>
      <c r="CL15" s="848"/>
      <c r="CM15" s="848"/>
      <c r="CN15" s="848"/>
      <c r="CO15" s="848"/>
      <c r="CP15" s="848"/>
      <c r="CQ15" s="849"/>
      <c r="CR15" s="157"/>
      <c r="CS15" s="157"/>
      <c r="CT15" s="157"/>
      <c r="CU15" s="157"/>
      <c r="CV15" s="157"/>
      <c r="CW15" s="157"/>
      <c r="CX15" s="157"/>
      <c r="CY15" s="124"/>
      <c r="CZ15" s="124"/>
      <c r="DA15" s="124"/>
      <c r="DB15" s="124"/>
      <c r="DC15" s="124"/>
      <c r="DD15" s="124"/>
      <c r="DE15" s="124"/>
      <c r="DF15" s="124"/>
    </row>
    <row r="16" spans="1:110" ht="105">
      <c r="A16" s="186" t="s">
        <v>113</v>
      </c>
      <c r="B16" s="187" t="s">
        <v>0</v>
      </c>
      <c r="C16" s="187" t="s">
        <v>2</v>
      </c>
      <c r="D16" s="188" t="s">
        <v>59</v>
      </c>
      <c r="E16" s="189" t="s">
        <v>107</v>
      </c>
      <c r="F16" s="187" t="s">
        <v>108</v>
      </c>
      <c r="G16" s="188" t="s">
        <v>59</v>
      </c>
      <c r="H16" s="190" t="s">
        <v>293</v>
      </c>
      <c r="I16" s="191" t="s">
        <v>294</v>
      </c>
      <c r="J16" s="191" t="s">
        <v>60</v>
      </c>
      <c r="K16" s="191" t="s">
        <v>61</v>
      </c>
      <c r="L16" s="191" t="s">
        <v>85</v>
      </c>
      <c r="M16" s="191" t="s">
        <v>86</v>
      </c>
      <c r="N16" s="191" t="s">
        <v>87</v>
      </c>
      <c r="O16" s="192" t="s">
        <v>103</v>
      </c>
      <c r="P16" s="193" t="s">
        <v>295</v>
      </c>
      <c r="Q16" s="191" t="s">
        <v>296</v>
      </c>
      <c r="R16" s="191" t="s">
        <v>60</v>
      </c>
      <c r="S16" s="191" t="s">
        <v>61</v>
      </c>
      <c r="T16" s="191" t="s">
        <v>133</v>
      </c>
      <c r="U16" s="191" t="s">
        <v>134</v>
      </c>
      <c r="V16" s="191" t="s">
        <v>136</v>
      </c>
      <c r="W16" s="194" t="s">
        <v>138</v>
      </c>
      <c r="X16" s="81" t="s">
        <v>255</v>
      </c>
      <c r="Y16" s="82" t="s">
        <v>206</v>
      </c>
      <c r="Z16" s="83" t="s">
        <v>312</v>
      </c>
      <c r="AA16" s="84" t="s">
        <v>169</v>
      </c>
      <c r="AB16" s="195" t="s">
        <v>221</v>
      </c>
      <c r="AC16" s="196" t="s">
        <v>222</v>
      </c>
      <c r="AD16" s="196" t="s">
        <v>60</v>
      </c>
      <c r="AE16" s="196" t="s">
        <v>61</v>
      </c>
      <c r="AF16" s="196" t="s">
        <v>225</v>
      </c>
      <c r="AG16" s="196" t="s">
        <v>233</v>
      </c>
      <c r="AH16" s="196" t="s">
        <v>228</v>
      </c>
      <c r="AI16" s="197" t="s">
        <v>234</v>
      </c>
      <c r="AJ16" s="81" t="s">
        <v>410</v>
      </c>
      <c r="AK16" s="82" t="s">
        <v>411</v>
      </c>
      <c r="AL16" s="83" t="s">
        <v>416</v>
      </c>
      <c r="AM16" s="84" t="s">
        <v>326</v>
      </c>
      <c r="AN16" s="195" t="s">
        <v>418</v>
      </c>
      <c r="AO16" s="196" t="s">
        <v>422</v>
      </c>
      <c r="AP16" s="196" t="s">
        <v>60</v>
      </c>
      <c r="AQ16" s="196" t="s">
        <v>61</v>
      </c>
      <c r="AR16" s="196" t="s">
        <v>425</v>
      </c>
      <c r="AS16" s="196" t="s">
        <v>427</v>
      </c>
      <c r="AT16" s="196" t="s">
        <v>429</v>
      </c>
      <c r="AU16" s="198" t="s">
        <v>431</v>
      </c>
      <c r="AV16" s="81" t="s">
        <v>565</v>
      </c>
      <c r="AW16" s="82" t="s">
        <v>567</v>
      </c>
      <c r="AX16" s="83" t="s">
        <v>569</v>
      </c>
      <c r="AY16" s="84" t="s">
        <v>503</v>
      </c>
      <c r="AZ16" s="195" t="s">
        <v>571</v>
      </c>
      <c r="BA16" s="196" t="s">
        <v>575</v>
      </c>
      <c r="BB16" s="196" t="s">
        <v>60</v>
      </c>
      <c r="BC16" s="196" t="s">
        <v>61</v>
      </c>
      <c r="BD16" s="196" t="s">
        <v>579</v>
      </c>
      <c r="BE16" s="196" t="s">
        <v>580</v>
      </c>
      <c r="BF16" s="196" t="s">
        <v>582</v>
      </c>
      <c r="BG16" s="198" t="s">
        <v>584</v>
      </c>
      <c r="BH16" s="81" t="s">
        <v>698</v>
      </c>
      <c r="BI16" s="82" t="s">
        <v>700</v>
      </c>
      <c r="BJ16" s="83" t="s">
        <v>703</v>
      </c>
      <c r="BK16" s="84" t="s">
        <v>643</v>
      </c>
      <c r="BL16" s="195" t="s">
        <v>709</v>
      </c>
      <c r="BM16" s="196" t="s">
        <v>715</v>
      </c>
      <c r="BN16" s="196" t="s">
        <v>60</v>
      </c>
      <c r="BO16" s="196" t="s">
        <v>61</v>
      </c>
      <c r="BP16" s="196" t="s">
        <v>716</v>
      </c>
      <c r="BQ16" s="196" t="s">
        <v>718</v>
      </c>
      <c r="BR16" s="196" t="s">
        <v>720</v>
      </c>
      <c r="BS16" s="198" t="s">
        <v>722</v>
      </c>
      <c r="BT16" s="81" t="s">
        <v>839</v>
      </c>
      <c r="BU16" s="82" t="s">
        <v>840</v>
      </c>
      <c r="BV16" s="83" t="s">
        <v>841</v>
      </c>
      <c r="BW16" s="84" t="s">
        <v>772</v>
      </c>
      <c r="BX16" s="195" t="s">
        <v>848</v>
      </c>
      <c r="BY16" s="196" t="s">
        <v>849</v>
      </c>
      <c r="BZ16" s="196" t="s">
        <v>60</v>
      </c>
      <c r="CA16" s="196" t="s">
        <v>61</v>
      </c>
      <c r="CB16" s="196" t="s">
        <v>878</v>
      </c>
      <c r="CC16" s="196" t="s">
        <v>879</v>
      </c>
      <c r="CD16" s="196" t="s">
        <v>854</v>
      </c>
      <c r="CE16" s="198" t="s">
        <v>880</v>
      </c>
      <c r="CF16" s="37" t="s">
        <v>979</v>
      </c>
      <c r="CG16" s="38" t="s">
        <v>980</v>
      </c>
      <c r="CH16" s="39" t="s">
        <v>981</v>
      </c>
      <c r="CI16" s="41" t="s">
        <v>909</v>
      </c>
      <c r="CJ16" s="199" t="s">
        <v>982</v>
      </c>
      <c r="CK16" s="200" t="s">
        <v>983</v>
      </c>
      <c r="CL16" s="200" t="s">
        <v>60</v>
      </c>
      <c r="CM16" s="200" t="s">
        <v>61</v>
      </c>
      <c r="CN16" s="200" t="s">
        <v>984</v>
      </c>
      <c r="CO16" s="200" t="s">
        <v>985</v>
      </c>
      <c r="CP16" s="200" t="s">
        <v>986</v>
      </c>
      <c r="CQ16" s="201" t="s">
        <v>988</v>
      </c>
      <c r="CR16" s="157"/>
      <c r="CS16" s="157"/>
      <c r="CT16" s="157"/>
      <c r="CU16" s="157"/>
      <c r="CV16" s="157"/>
      <c r="CW16" s="157"/>
      <c r="CX16" s="157"/>
      <c r="CY16" s="124"/>
      <c r="CZ16" s="124"/>
      <c r="DA16" s="124"/>
      <c r="DB16" s="124"/>
      <c r="DC16" s="124"/>
      <c r="DD16" s="124"/>
      <c r="DE16" s="124"/>
      <c r="DF16" s="124"/>
    </row>
    <row r="17" spans="1:110" ht="54" customHeight="1">
      <c r="A17" s="202"/>
      <c r="B17" s="203" t="s">
        <v>8</v>
      </c>
      <c r="C17" s="203" t="s">
        <v>8</v>
      </c>
      <c r="D17" s="204" t="s">
        <v>62</v>
      </c>
      <c r="E17" s="205" t="s">
        <v>8</v>
      </c>
      <c r="F17" s="186" t="s">
        <v>8</v>
      </c>
      <c r="G17" s="206" t="s">
        <v>106</v>
      </c>
      <c r="H17" s="207" t="s">
        <v>63</v>
      </c>
      <c r="I17" s="186" t="s">
        <v>64</v>
      </c>
      <c r="J17" s="186" t="s">
        <v>65</v>
      </c>
      <c r="K17" s="186" t="s">
        <v>66</v>
      </c>
      <c r="L17" s="186" t="s">
        <v>8</v>
      </c>
      <c r="M17" s="186" t="s">
        <v>67</v>
      </c>
      <c r="N17" s="186" t="s">
        <v>71</v>
      </c>
      <c r="O17" s="208" t="s">
        <v>68</v>
      </c>
      <c r="P17" s="209" t="s">
        <v>129</v>
      </c>
      <c r="Q17" s="186" t="s">
        <v>130</v>
      </c>
      <c r="R17" s="186" t="s">
        <v>131</v>
      </c>
      <c r="S17" s="186" t="s">
        <v>132</v>
      </c>
      <c r="T17" s="186" t="s">
        <v>8</v>
      </c>
      <c r="U17" s="186" t="s">
        <v>135</v>
      </c>
      <c r="V17" s="186" t="s">
        <v>137</v>
      </c>
      <c r="W17" s="208" t="s">
        <v>139</v>
      </c>
      <c r="X17" s="210" t="s">
        <v>180</v>
      </c>
      <c r="Y17" s="211" t="s">
        <v>245</v>
      </c>
      <c r="Z17" s="85" t="s">
        <v>313</v>
      </c>
      <c r="AA17" s="85" t="s">
        <v>217</v>
      </c>
      <c r="AB17" s="191" t="s">
        <v>243</v>
      </c>
      <c r="AC17" s="186" t="s">
        <v>223</v>
      </c>
      <c r="AD17" s="186" t="s">
        <v>224</v>
      </c>
      <c r="AE17" s="186" t="s">
        <v>226</v>
      </c>
      <c r="AF17" s="186" t="s">
        <v>8</v>
      </c>
      <c r="AG17" s="186" t="s">
        <v>227</v>
      </c>
      <c r="AH17" s="186" t="s">
        <v>229</v>
      </c>
      <c r="AI17" s="208" t="s">
        <v>230</v>
      </c>
      <c r="AJ17" s="210" t="s">
        <v>450</v>
      </c>
      <c r="AK17" s="211" t="s">
        <v>415</v>
      </c>
      <c r="AL17" s="85" t="s">
        <v>451</v>
      </c>
      <c r="AM17" s="85" t="s">
        <v>417</v>
      </c>
      <c r="AN17" s="191" t="s">
        <v>572</v>
      </c>
      <c r="AO17" s="186" t="s">
        <v>423</v>
      </c>
      <c r="AP17" s="186" t="s">
        <v>424</v>
      </c>
      <c r="AQ17" s="186" t="s">
        <v>426</v>
      </c>
      <c r="AR17" s="186" t="s">
        <v>8</v>
      </c>
      <c r="AS17" s="186" t="s">
        <v>428</v>
      </c>
      <c r="AT17" s="191" t="s">
        <v>430</v>
      </c>
      <c r="AU17" s="206" t="s">
        <v>432</v>
      </c>
      <c r="AV17" s="210" t="s">
        <v>364</v>
      </c>
      <c r="AW17" s="211" t="s">
        <v>568</v>
      </c>
      <c r="AX17" s="85" t="s">
        <v>607</v>
      </c>
      <c r="AY17" s="85" t="s">
        <v>570</v>
      </c>
      <c r="AZ17" s="191" t="s">
        <v>574</v>
      </c>
      <c r="BA17" s="186" t="s">
        <v>576</v>
      </c>
      <c r="BB17" s="186" t="s">
        <v>577</v>
      </c>
      <c r="BC17" s="186" t="s">
        <v>578</v>
      </c>
      <c r="BD17" s="186" t="s">
        <v>8</v>
      </c>
      <c r="BE17" s="186" t="s">
        <v>581</v>
      </c>
      <c r="BF17" s="191" t="s">
        <v>583</v>
      </c>
      <c r="BG17" s="206" t="s">
        <v>585</v>
      </c>
      <c r="BH17" s="210" t="s">
        <v>699</v>
      </c>
      <c r="BI17" s="211" t="s">
        <v>702</v>
      </c>
      <c r="BJ17" s="85" t="s">
        <v>704</v>
      </c>
      <c r="BK17" s="85" t="s">
        <v>708</v>
      </c>
      <c r="BL17" s="191" t="s">
        <v>712</v>
      </c>
      <c r="BM17" s="186" t="s">
        <v>711</v>
      </c>
      <c r="BN17" s="186" t="s">
        <v>713</v>
      </c>
      <c r="BO17" s="186" t="s">
        <v>714</v>
      </c>
      <c r="BP17" s="186" t="s">
        <v>8</v>
      </c>
      <c r="BQ17" s="186" t="s">
        <v>717</v>
      </c>
      <c r="BR17" s="191" t="s">
        <v>719</v>
      </c>
      <c r="BS17" s="206" t="s">
        <v>721</v>
      </c>
      <c r="BT17" s="210" t="s">
        <v>675</v>
      </c>
      <c r="BU17" s="211" t="s">
        <v>842</v>
      </c>
      <c r="BV17" s="85" t="s">
        <v>844</v>
      </c>
      <c r="BW17" s="85" t="s">
        <v>845</v>
      </c>
      <c r="BX17" s="191" t="s">
        <v>847</v>
      </c>
      <c r="BY17" s="186" t="s">
        <v>850</v>
      </c>
      <c r="BZ17" s="186" t="s">
        <v>713</v>
      </c>
      <c r="CA17" s="186" t="s">
        <v>851</v>
      </c>
      <c r="CB17" s="186" t="s">
        <v>8</v>
      </c>
      <c r="CC17" s="186" t="s">
        <v>852</v>
      </c>
      <c r="CD17" s="191" t="s">
        <v>853</v>
      </c>
      <c r="CE17" s="206" t="s">
        <v>855</v>
      </c>
      <c r="CF17" s="212" t="s">
        <v>989</v>
      </c>
      <c r="CG17" s="213" t="s">
        <v>991</v>
      </c>
      <c r="CH17" s="40" t="s">
        <v>994</v>
      </c>
      <c r="CI17" s="40" t="s">
        <v>995</v>
      </c>
      <c r="CJ17" s="214" t="s">
        <v>1020</v>
      </c>
      <c r="CK17" s="215" t="s">
        <v>1021</v>
      </c>
      <c r="CL17" s="215" t="s">
        <v>1019</v>
      </c>
      <c r="CM17" s="215" t="s">
        <v>1022</v>
      </c>
      <c r="CN17" s="215" t="s">
        <v>8</v>
      </c>
      <c r="CO17" s="215" t="s">
        <v>1023</v>
      </c>
      <c r="CP17" s="214" t="s">
        <v>987</v>
      </c>
      <c r="CQ17" s="216" t="s">
        <v>1024</v>
      </c>
      <c r="CR17" s="157"/>
      <c r="CS17" s="157"/>
      <c r="CT17" s="157"/>
      <c r="CU17" s="157"/>
      <c r="CV17" s="157"/>
      <c r="CW17" s="157"/>
      <c r="CX17" s="157"/>
      <c r="CY17" s="124"/>
      <c r="CZ17" s="124"/>
      <c r="DA17" s="124"/>
      <c r="DB17" s="124"/>
      <c r="DC17" s="124"/>
      <c r="DD17" s="124"/>
      <c r="DE17" s="124"/>
      <c r="DF17" s="124"/>
    </row>
    <row r="18" spans="1:110" ht="15">
      <c r="A18" s="217" t="s">
        <v>112</v>
      </c>
      <c r="B18" s="42"/>
      <c r="C18" s="43"/>
      <c r="D18" s="44">
        <f>IF(C18&gt;0,B18/C18,0)</f>
        <v>0</v>
      </c>
      <c r="E18" s="45"/>
      <c r="F18" s="43"/>
      <c r="G18" s="44">
        <f>IF(F18&gt;0,E18/F18,0)</f>
        <v>0</v>
      </c>
      <c r="H18" s="218">
        <f>IF(G18&lt;D18,(D18-G18)/2+G18,D18)</f>
        <v>0</v>
      </c>
      <c r="I18" s="219">
        <f>H18*C18</f>
        <v>0</v>
      </c>
      <c r="J18" s="220">
        <f>B18-I18</f>
        <v>0</v>
      </c>
      <c r="K18" s="221" t="s">
        <v>84</v>
      </c>
      <c r="L18" s="43"/>
      <c r="M18" s="222">
        <f>H18*L18</f>
        <v>0</v>
      </c>
      <c r="N18" s="223">
        <f>0.95*B18</f>
        <v>0</v>
      </c>
      <c r="O18" s="222">
        <f>N18-M18</f>
        <v>0</v>
      </c>
      <c r="P18" s="224">
        <f>MIN(D18,G18)</f>
        <v>0</v>
      </c>
      <c r="Q18" s="225">
        <f>P18*C18</f>
        <v>0</v>
      </c>
      <c r="R18" s="225">
        <f>B18-Q18</f>
        <v>0</v>
      </c>
      <c r="S18" s="226" t="s">
        <v>84</v>
      </c>
      <c r="T18" s="225"/>
      <c r="U18" s="225">
        <f>P18*T18</f>
        <v>0</v>
      </c>
      <c r="V18" s="225">
        <f>0.95*0.95*B18</f>
        <v>0</v>
      </c>
      <c r="W18" s="172">
        <f>V18-U18</f>
        <v>0</v>
      </c>
      <c r="X18" s="227"/>
      <c r="Y18" s="172">
        <f>L18-X18</f>
        <v>0</v>
      </c>
      <c r="Z18" s="134" t="s">
        <v>171</v>
      </c>
      <c r="AA18" s="135">
        <f>IF(Z$22="",H18*Y18,"")</f>
        <v>0</v>
      </c>
      <c r="AB18" s="228">
        <f>IF(P18&gt;0,MIN(P18,G18-(G18-0.005)/3),0)</f>
        <v>0</v>
      </c>
      <c r="AC18" s="225">
        <f>AB18*C18</f>
        <v>0</v>
      </c>
      <c r="AD18" s="225">
        <f>B18-AC18</f>
        <v>0</v>
      </c>
      <c r="AE18" s="226" t="s">
        <v>84</v>
      </c>
      <c r="AF18" s="225"/>
      <c r="AG18" s="225">
        <f>AB18*AF18</f>
        <v>0</v>
      </c>
      <c r="AH18" s="225">
        <f>0.95*0.95*0.95*B18</f>
        <v>0</v>
      </c>
      <c r="AI18" s="172">
        <f>AH18-AG18</f>
        <v>0</v>
      </c>
      <c r="AJ18" s="227"/>
      <c r="AK18" s="172">
        <f>T18-AJ18</f>
        <v>0</v>
      </c>
      <c r="AL18" s="134" t="s">
        <v>171</v>
      </c>
      <c r="AM18" s="135">
        <f>IF(AL$22="",P18*AK18,"")</f>
        <v>0</v>
      </c>
      <c r="AN18" s="228">
        <f>IF(AB18&gt;0,MIN(AB18,0.005+(G18-0.005)/3),0)</f>
        <v>0</v>
      </c>
      <c r="AO18" s="6">
        <f>AN18*C18</f>
        <v>0</v>
      </c>
      <c r="AP18" s="6">
        <f>B18-AO18</f>
        <v>0</v>
      </c>
      <c r="AQ18" s="226" t="s">
        <v>84</v>
      </c>
      <c r="AR18" s="6"/>
      <c r="AS18" s="6">
        <f>AN18*AR18</f>
        <v>0</v>
      </c>
      <c r="AT18" s="6">
        <f>0.95*0.95*0.95*0.95*B18</f>
        <v>0</v>
      </c>
      <c r="AU18" s="229">
        <f>AT18-AS18</f>
        <v>0</v>
      </c>
      <c r="AV18" s="227"/>
      <c r="AW18" s="135">
        <f>IF(AX$22="",AF18-AV18,"")</f>
        <v>0</v>
      </c>
      <c r="AX18" s="134" t="s">
        <v>171</v>
      </c>
      <c r="AY18" s="135">
        <f>IF(AX$22="",AB18*AW18,"")</f>
        <v>0</v>
      </c>
      <c r="AZ18" s="228">
        <f>IF(AN18&gt;0,MIN(AN18,0.005),0)</f>
        <v>0</v>
      </c>
      <c r="BA18" s="6">
        <f>AZ18*C18</f>
        <v>0</v>
      </c>
      <c r="BB18" s="6">
        <f>B18-BA18</f>
        <v>0</v>
      </c>
      <c r="BC18" s="226" t="s">
        <v>84</v>
      </c>
      <c r="BD18" s="6"/>
      <c r="BE18" s="6">
        <f>AZ18*BD18</f>
        <v>0</v>
      </c>
      <c r="BF18" s="6">
        <f>0.95^5*B18</f>
        <v>0</v>
      </c>
      <c r="BG18" s="229">
        <f>BF18-BE18</f>
        <v>0</v>
      </c>
      <c r="BH18" s="227"/>
      <c r="BI18" s="135">
        <f>IF(BJ$22="",AR18-BH18,"")</f>
        <v>0</v>
      </c>
      <c r="BJ18" s="134" t="s">
        <v>171</v>
      </c>
      <c r="BK18" s="135">
        <f>IF(BJ$22="",AN18*BI18,"")</f>
        <v>0</v>
      </c>
      <c r="BL18" s="228">
        <f>IF(AZ18=0,0,MIN(AZ18,0.0007+(0.005-0.0007)*2/3))</f>
        <v>0</v>
      </c>
      <c r="BM18" s="6">
        <f>BL18*C18</f>
        <v>0</v>
      </c>
      <c r="BN18" s="6">
        <f>N18-BM18</f>
        <v>0</v>
      </c>
      <c r="BO18" s="226" t="s">
        <v>84</v>
      </c>
      <c r="BP18" s="6"/>
      <c r="BQ18" s="6">
        <f>BL18*BP18</f>
        <v>0</v>
      </c>
      <c r="BR18" s="6">
        <f>0.95^6*B18</f>
        <v>0</v>
      </c>
      <c r="BS18" s="229">
        <f>BR18-BQ18</f>
        <v>0</v>
      </c>
      <c r="BT18" s="227"/>
      <c r="BU18" s="135">
        <f>IF(BV$22="",BD18-BT18,"")</f>
        <v>0</v>
      </c>
      <c r="BV18" s="134" t="s">
        <v>171</v>
      </c>
      <c r="BW18" s="135">
        <f>IF(BV$22="",AZ18*BU18,"")</f>
        <v>0</v>
      </c>
      <c r="BX18" s="228">
        <f>IF(BL18=0,0,MIN(BL18,0.0007+(0.005-0.0007)*1/3))</f>
        <v>0</v>
      </c>
      <c r="BY18" s="6">
        <f>BX18*C18</f>
        <v>0</v>
      </c>
      <c r="BZ18" s="6">
        <f>B18-BY18</f>
        <v>0</v>
      </c>
      <c r="CA18" s="226" t="s">
        <v>84</v>
      </c>
      <c r="CB18" s="6"/>
      <c r="CC18" s="6">
        <f>BX18*CB18</f>
        <v>0</v>
      </c>
      <c r="CD18" s="6">
        <f>0.95^7*B18</f>
        <v>0</v>
      </c>
      <c r="CE18" s="229">
        <f>CD18-CC18</f>
        <v>0</v>
      </c>
      <c r="CF18" s="230"/>
      <c r="CG18" s="136">
        <f>IF(CH$22="",BP18-CF18,"")</f>
        <v>0</v>
      </c>
      <c r="CH18" s="137" t="s">
        <v>171</v>
      </c>
      <c r="CI18" s="136">
        <f>IF(CH$22="",BL18*CG18,"")</f>
        <v>0</v>
      </c>
      <c r="CJ18" s="231">
        <f>IF(BX18=0,0,MIN(BX18,0.0007))</f>
        <v>0</v>
      </c>
      <c r="CK18" s="232">
        <f>CJ18*C18</f>
        <v>0</v>
      </c>
      <c r="CL18" s="232">
        <f>B18-CK18</f>
        <v>0</v>
      </c>
      <c r="CM18" s="233" t="s">
        <v>84</v>
      </c>
      <c r="CN18" s="232"/>
      <c r="CO18" s="232">
        <f>CJ18*CN18</f>
        <v>0</v>
      </c>
      <c r="CP18" s="232">
        <f>0.95^8*B18</f>
        <v>0</v>
      </c>
      <c r="CQ18" s="234">
        <f>CP18-CO18</f>
        <v>0</v>
      </c>
      <c r="CR18" s="157"/>
      <c r="CS18" s="157"/>
      <c r="CT18" s="157"/>
      <c r="CU18" s="157"/>
      <c r="CV18" s="157"/>
      <c r="CW18" s="157"/>
      <c r="CX18" s="157"/>
      <c r="CY18" s="124"/>
      <c r="CZ18" s="124"/>
      <c r="DA18" s="124"/>
      <c r="DB18" s="124"/>
      <c r="DC18" s="124"/>
      <c r="DD18" s="124"/>
      <c r="DE18" s="124"/>
      <c r="DF18" s="124"/>
    </row>
    <row r="19" spans="1:110" ht="15">
      <c r="A19" s="235" t="s">
        <v>110</v>
      </c>
      <c r="B19" s="236"/>
      <c r="C19" s="6"/>
      <c r="D19" s="44">
        <f>IF(C19&gt;0,B19/C19,0)</f>
        <v>0</v>
      </c>
      <c r="E19" s="237"/>
      <c r="F19" s="6"/>
      <c r="G19" s="44">
        <f>IF(F19&gt;0,E19/F19,0)</f>
        <v>0</v>
      </c>
      <c r="H19" s="238">
        <f>IF(G19&lt;D19,(D19-G19)/2+G19,D19)</f>
        <v>0</v>
      </c>
      <c r="I19" s="239">
        <f>H19*C19</f>
        <v>0</v>
      </c>
      <c r="J19" s="240">
        <f>B19-I19</f>
        <v>0</v>
      </c>
      <c r="K19" s="221" t="s">
        <v>84</v>
      </c>
      <c r="L19" s="51"/>
      <c r="M19" s="223">
        <f>H19*L19</f>
        <v>0</v>
      </c>
      <c r="N19" s="223">
        <f>0.95*B19</f>
        <v>0</v>
      </c>
      <c r="O19" s="223">
        <f>N19-M19</f>
        <v>0</v>
      </c>
      <c r="P19" s="224">
        <f t="shared" si="0" ref="P19:P21">MIN(D19,G19)</f>
        <v>0</v>
      </c>
      <c r="Q19" s="225">
        <f t="shared" si="1" ref="Q19:Q21">P19*C19</f>
        <v>0</v>
      </c>
      <c r="R19" s="225">
        <f t="shared" si="2" ref="R19:R21">B19-Q19</f>
        <v>0</v>
      </c>
      <c r="S19" s="226" t="s">
        <v>84</v>
      </c>
      <c r="T19" s="225"/>
      <c r="U19" s="225">
        <f t="shared" si="3" ref="U19:U21">P19*T19</f>
        <v>0</v>
      </c>
      <c r="V19" s="225">
        <f t="shared" si="4" ref="V19:V21">0.95*0.95*B19</f>
        <v>0</v>
      </c>
      <c r="W19" s="6">
        <f t="shared" si="5" ref="W19:W21">V19-U19</f>
        <v>0</v>
      </c>
      <c r="X19" s="241"/>
      <c r="Y19" s="6">
        <f t="shared" si="6" ref="Y19:Y21">L19-X19</f>
        <v>0</v>
      </c>
      <c r="Z19" s="138" t="s">
        <v>171</v>
      </c>
      <c r="AA19" s="135">
        <f t="shared" si="7" ref="AA19:AA21">IF(Z$22="",H19*Y19,"")</f>
        <v>0</v>
      </c>
      <c r="AB19" s="228">
        <f>IF(P19&gt;0,P19,0)</f>
        <v>0</v>
      </c>
      <c r="AC19" s="225">
        <f t="shared" si="8" ref="AC19:AC21">AB19*C19</f>
        <v>0</v>
      </c>
      <c r="AD19" s="225">
        <f t="shared" si="9" ref="AD19:AD21">B19-AC19</f>
        <v>0</v>
      </c>
      <c r="AE19" s="226" t="s">
        <v>84</v>
      </c>
      <c r="AF19" s="225"/>
      <c r="AG19" s="225">
        <f t="shared" si="10" ref="AG19:AG21">AB19*AF19</f>
        <v>0</v>
      </c>
      <c r="AH19" s="225">
        <f t="shared" si="11" ref="AH19:AH21">0.95*0.95*0.95*B19</f>
        <v>0</v>
      </c>
      <c r="AI19" s="6">
        <f t="shared" si="12" ref="AI19:AI21">AH19-AG19</f>
        <v>0</v>
      </c>
      <c r="AJ19" s="241"/>
      <c r="AK19" s="6">
        <f t="shared" si="13" ref="AK19:AK21">T19-AJ19</f>
        <v>0</v>
      </c>
      <c r="AL19" s="138" t="s">
        <v>171</v>
      </c>
      <c r="AM19" s="135">
        <f t="shared" si="14" ref="AM19:AM21">IF(AL$22="",P19*AK19,"")</f>
        <v>0</v>
      </c>
      <c r="AN19" s="228">
        <f>IF(AB19&gt;0,AB19,0)</f>
        <v>0</v>
      </c>
      <c r="AO19" s="6">
        <f t="shared" si="15" ref="AO19:AO21">AN19*C19</f>
        <v>0</v>
      </c>
      <c r="AP19" s="6">
        <f t="shared" si="16" ref="AP19:AP21">B19-AO19</f>
        <v>0</v>
      </c>
      <c r="AQ19" s="226" t="s">
        <v>84</v>
      </c>
      <c r="AR19" s="6"/>
      <c r="AS19" s="6">
        <f t="shared" si="17" ref="AS19:AS21">AN19*AR19</f>
        <v>0</v>
      </c>
      <c r="AT19" s="6">
        <f t="shared" si="18" ref="AT19:AT21">0.95*0.95*0.95*0.95*B19</f>
        <v>0</v>
      </c>
      <c r="AU19" s="242">
        <f t="shared" si="19" ref="AU19:AU21">AT19-AS19</f>
        <v>0</v>
      </c>
      <c r="AV19" s="241"/>
      <c r="AW19" s="135">
        <f>IF(AX$22="",AF19-AV19,"")</f>
        <v>0</v>
      </c>
      <c r="AX19" s="138" t="s">
        <v>171</v>
      </c>
      <c r="AY19" s="135">
        <f t="shared" si="20" ref="AY19:AY21">IF(AX$22="",AB19*AW19,"")</f>
        <v>0</v>
      </c>
      <c r="AZ19" s="228">
        <f>IF(AN19&gt;0,AN19,0)</f>
        <v>0</v>
      </c>
      <c r="BA19" s="6">
        <f t="shared" si="21" ref="BA19:BA21">AZ19*C19</f>
        <v>0</v>
      </c>
      <c r="BB19" s="6">
        <f t="shared" si="22" ref="BB19:BB21">B19-BA19</f>
        <v>0</v>
      </c>
      <c r="BC19" s="226" t="s">
        <v>84</v>
      </c>
      <c r="BD19" s="6"/>
      <c r="BE19" s="6">
        <f t="shared" si="23" ref="BE19:BE21">AZ19*BD19</f>
        <v>0</v>
      </c>
      <c r="BF19" s="6">
        <f t="shared" si="24" ref="BF19:BF21">0.95^5*B19</f>
        <v>0</v>
      </c>
      <c r="BG19" s="242">
        <f t="shared" si="25" ref="BG19:BG21">BF19-BE19</f>
        <v>0</v>
      </c>
      <c r="BH19" s="241"/>
      <c r="BI19" s="135">
        <f>IF(BJ$22="",AR19-BH19,"")</f>
        <v>0</v>
      </c>
      <c r="BJ19" s="138" t="s">
        <v>171</v>
      </c>
      <c r="BK19" s="135">
        <f t="shared" si="26" ref="BK19:BK21">IF(BJ$22="",AN19*BI19,"")</f>
        <v>0</v>
      </c>
      <c r="BL19" s="228">
        <f>IF(AZ19&gt;0,AZ19,0)</f>
        <v>0</v>
      </c>
      <c r="BM19" s="6">
        <f t="shared" si="27" ref="BM19:BM21">BL19*C19</f>
        <v>0</v>
      </c>
      <c r="BN19" s="6">
        <f t="shared" si="28" ref="BN19:BN21">N19-BM19</f>
        <v>0</v>
      </c>
      <c r="BO19" s="226" t="s">
        <v>84</v>
      </c>
      <c r="BP19" s="6"/>
      <c r="BQ19" s="6">
        <f t="shared" si="29" ref="BQ19:BQ21">BL19*BP19</f>
        <v>0</v>
      </c>
      <c r="BR19" s="6">
        <f t="shared" si="30" ref="BR19:BR21">0.95^6*B19</f>
        <v>0</v>
      </c>
      <c r="BS19" s="242">
        <f t="shared" si="31" ref="BS19:BS21">BR19-BQ19</f>
        <v>0</v>
      </c>
      <c r="BT19" s="241"/>
      <c r="BU19" s="135">
        <f>IF(BV$22="",BD19-BT19,"")</f>
        <v>0</v>
      </c>
      <c r="BV19" s="138" t="s">
        <v>171</v>
      </c>
      <c r="BW19" s="135">
        <f t="shared" si="32" ref="BW19:BW21">IF(BV$22="",AZ19*BU19,"")</f>
        <v>0</v>
      </c>
      <c r="BX19" s="228">
        <f>IF(BL19&gt;0,BL19,0)</f>
        <v>0</v>
      </c>
      <c r="BY19" s="6">
        <f t="shared" si="33" ref="BY19:BY21">BX19*C19</f>
        <v>0</v>
      </c>
      <c r="BZ19" s="6">
        <f t="shared" si="34" ref="BZ19:BZ21">B19-BY19</f>
        <v>0</v>
      </c>
      <c r="CA19" s="226" t="s">
        <v>84</v>
      </c>
      <c r="CB19" s="6"/>
      <c r="CC19" s="6">
        <f t="shared" si="35" ref="CC19:CC21">BX19*CB19</f>
        <v>0</v>
      </c>
      <c r="CD19" s="6">
        <f t="shared" si="36" ref="CD19:CD21">0.95^7*B19</f>
        <v>0</v>
      </c>
      <c r="CE19" s="242">
        <f t="shared" si="37" ref="CE19:CE21">CD19-CC19</f>
        <v>0</v>
      </c>
      <c r="CF19" s="243"/>
      <c r="CG19" s="136">
        <f>IF(CH$22="",BP19-CF19,"")</f>
        <v>0</v>
      </c>
      <c r="CH19" s="139" t="s">
        <v>171</v>
      </c>
      <c r="CI19" s="136">
        <f t="shared" si="38" ref="CI19:CI21">IF(CH$22="",BL19*CG19,"")</f>
        <v>0</v>
      </c>
      <c r="CJ19" s="231">
        <f>IF(BX19&gt;0,BX19,0)</f>
        <v>0</v>
      </c>
      <c r="CK19" s="232">
        <f>CJ19*C19</f>
        <v>0</v>
      </c>
      <c r="CL19" s="232">
        <f>B19-CK19</f>
        <v>0</v>
      </c>
      <c r="CM19" s="233" t="s">
        <v>84</v>
      </c>
      <c r="CN19" s="232"/>
      <c r="CO19" s="232">
        <f t="shared" si="39" ref="CO19:CO21">CJ19*CN19</f>
        <v>0</v>
      </c>
      <c r="CP19" s="232">
        <f>0.95^8*B19</f>
        <v>0</v>
      </c>
      <c r="CQ19" s="244">
        <f t="shared" si="40" ref="CQ19:CQ21">CP19-CO19</f>
        <v>0</v>
      </c>
      <c r="CR19" s="157"/>
      <c r="CS19" s="157"/>
      <c r="CT19" s="157"/>
      <c r="CU19" s="157"/>
      <c r="CV19" s="157"/>
      <c r="CW19" s="157"/>
      <c r="CX19" s="157"/>
      <c r="CY19" s="124"/>
      <c r="CZ19" s="124"/>
      <c r="DA19" s="124"/>
      <c r="DB19" s="124"/>
      <c r="DC19" s="124"/>
      <c r="DD19" s="124"/>
      <c r="DE19" s="124"/>
      <c r="DF19" s="124"/>
    </row>
    <row r="20" spans="1:110" ht="15">
      <c r="A20" s="235" t="s">
        <v>109</v>
      </c>
      <c r="B20" s="245"/>
      <c r="C20" s="6"/>
      <c r="D20" s="44">
        <f>IF(C20&gt;0,B20/C20,0)</f>
        <v>0</v>
      </c>
      <c r="E20" s="246"/>
      <c r="F20" s="6"/>
      <c r="G20" s="44">
        <f>IF(F20&gt;0,E20/F20,0)</f>
        <v>0</v>
      </c>
      <c r="H20" s="238">
        <f>IF(G20&lt;D20,(D20-G20)/2+G20,D20)</f>
        <v>0</v>
      </c>
      <c r="I20" s="239">
        <f>H20*C20</f>
        <v>0</v>
      </c>
      <c r="J20" s="240">
        <f>B20-I20</f>
        <v>0</v>
      </c>
      <c r="K20" s="221" t="s">
        <v>84</v>
      </c>
      <c r="L20" s="51"/>
      <c r="M20" s="223">
        <f>H20*L20</f>
        <v>0</v>
      </c>
      <c r="N20" s="223">
        <f>0.95*B20</f>
        <v>0</v>
      </c>
      <c r="O20" s="223">
        <f>N20-M20</f>
        <v>0</v>
      </c>
      <c r="P20" s="224">
        <f>MIN(D20,G20)</f>
        <v>0</v>
      </c>
      <c r="Q20" s="225">
        <f>P20*C20</f>
        <v>0</v>
      </c>
      <c r="R20" s="225">
        <f>B20-Q20</f>
        <v>0</v>
      </c>
      <c r="S20" s="226" t="s">
        <v>84</v>
      </c>
      <c r="T20" s="225"/>
      <c r="U20" s="225">
        <f>P20*T20</f>
        <v>0</v>
      </c>
      <c r="V20" s="225">
        <f>0.95*0.95*B20</f>
        <v>0</v>
      </c>
      <c r="W20" s="6">
        <f>V20-U20</f>
        <v>0</v>
      </c>
      <c r="X20" s="241"/>
      <c r="Y20" s="6">
        <f>L20-X20</f>
        <v>0</v>
      </c>
      <c r="Z20" s="138" t="s">
        <v>171</v>
      </c>
      <c r="AA20" s="135">
        <f>IF(Z$22="",H20*Y20,"")</f>
        <v>0</v>
      </c>
      <c r="AB20" s="228">
        <f>IF(P20&gt;0,P20,0)</f>
        <v>0</v>
      </c>
      <c r="AC20" s="225">
        <f>AB20*C20</f>
        <v>0</v>
      </c>
      <c r="AD20" s="225">
        <f>B20-AC20</f>
        <v>0</v>
      </c>
      <c r="AE20" s="226" t="s">
        <v>84</v>
      </c>
      <c r="AF20" s="225"/>
      <c r="AG20" s="225">
        <f>AB20*AF20</f>
        <v>0</v>
      </c>
      <c r="AH20" s="225">
        <f>0.95*0.95*0.95*B20</f>
        <v>0</v>
      </c>
      <c r="AI20" s="6">
        <f>AH20-AG20</f>
        <v>0</v>
      </c>
      <c r="AJ20" s="241"/>
      <c r="AK20" s="6">
        <f>T20-AJ20</f>
        <v>0</v>
      </c>
      <c r="AL20" s="138" t="s">
        <v>171</v>
      </c>
      <c r="AM20" s="135">
        <f>IF(AL$22="",P20*AK20,"")</f>
        <v>0</v>
      </c>
      <c r="AN20" s="228">
        <f>IF(AB20&gt;0,AB20,0)</f>
        <v>0</v>
      </c>
      <c r="AO20" s="6">
        <f>AN20*C20</f>
        <v>0</v>
      </c>
      <c r="AP20" s="6">
        <f>B20-AO20</f>
        <v>0</v>
      </c>
      <c r="AQ20" s="226" t="s">
        <v>84</v>
      </c>
      <c r="AR20" s="6"/>
      <c r="AS20" s="6">
        <f>AN20*AR20</f>
        <v>0</v>
      </c>
      <c r="AT20" s="6">
        <f>0.95*0.95*0.95*0.95*B20</f>
        <v>0</v>
      </c>
      <c r="AU20" s="242">
        <f>AT20-AS20</f>
        <v>0</v>
      </c>
      <c r="AV20" s="241"/>
      <c r="AW20" s="135">
        <f t="shared" si="41" ref="AW20:AW21">IF(AX$22="",AF20-AV20,"")</f>
        <v>0</v>
      </c>
      <c r="AX20" s="138" t="s">
        <v>171</v>
      </c>
      <c r="AY20" s="135">
        <f>IF(AX$22="",AB20*AW20,"")</f>
        <v>0</v>
      </c>
      <c r="AZ20" s="228">
        <f>IF(AN20&gt;0,AN20,0)</f>
        <v>0</v>
      </c>
      <c r="BA20" s="6">
        <f>AZ20*C20</f>
        <v>0</v>
      </c>
      <c r="BB20" s="6">
        <f>B20-BA20</f>
        <v>0</v>
      </c>
      <c r="BC20" s="226" t="s">
        <v>84</v>
      </c>
      <c r="BD20" s="6"/>
      <c r="BE20" s="6">
        <f>AZ20*BD20</f>
        <v>0</v>
      </c>
      <c r="BF20" s="6">
        <f>0.95^5*B20</f>
        <v>0</v>
      </c>
      <c r="BG20" s="242">
        <f>BF20-BE20</f>
        <v>0</v>
      </c>
      <c r="BH20" s="241"/>
      <c r="BI20" s="135">
        <f t="shared" si="42" ref="BI20:BI21">IF(BJ$22="",AR20-BH20,"")</f>
        <v>0</v>
      </c>
      <c r="BJ20" s="138" t="s">
        <v>171</v>
      </c>
      <c r="BK20" s="135">
        <f>IF(BJ$22="",AN20*BI20,"")</f>
        <v>0</v>
      </c>
      <c r="BL20" s="228">
        <f>IF(AZ20&gt;0,AZ20,0)</f>
        <v>0</v>
      </c>
      <c r="BM20" s="6">
        <f>BL20*C20</f>
        <v>0</v>
      </c>
      <c r="BN20" s="6">
        <f>N20-BM20</f>
        <v>0</v>
      </c>
      <c r="BO20" s="226" t="s">
        <v>84</v>
      </c>
      <c r="BP20" s="6"/>
      <c r="BQ20" s="6">
        <f>BL20*BP20</f>
        <v>0</v>
      </c>
      <c r="BR20" s="6">
        <f>0.95^6*B20</f>
        <v>0</v>
      </c>
      <c r="BS20" s="242">
        <f>BR20-BQ20</f>
        <v>0</v>
      </c>
      <c r="BT20" s="241"/>
      <c r="BU20" s="135">
        <f t="shared" si="43" ref="BU20:BU21">IF(BV$22="",BD20-BT20,"")</f>
        <v>0</v>
      </c>
      <c r="BV20" s="138" t="s">
        <v>171</v>
      </c>
      <c r="BW20" s="135">
        <f>IF(BV$22="",AZ20*BU20,"")</f>
        <v>0</v>
      </c>
      <c r="BX20" s="228">
        <f>IF(BL20&gt;0,BL20,0)</f>
        <v>0</v>
      </c>
      <c r="BY20" s="6">
        <f>BX20*C20</f>
        <v>0</v>
      </c>
      <c r="BZ20" s="6">
        <f>B20-BY20</f>
        <v>0</v>
      </c>
      <c r="CA20" s="226" t="s">
        <v>84</v>
      </c>
      <c r="CB20" s="6"/>
      <c r="CC20" s="6">
        <f>BX20*CB20</f>
        <v>0</v>
      </c>
      <c r="CD20" s="6">
        <f>0.95^7*B20</f>
        <v>0</v>
      </c>
      <c r="CE20" s="242">
        <f>CD20-CC20</f>
        <v>0</v>
      </c>
      <c r="CF20" s="243"/>
      <c r="CG20" s="136">
        <f t="shared" si="44" ref="CG20:CG21">IF(CH$22="",BP20-CF20,"")</f>
        <v>0</v>
      </c>
      <c r="CH20" s="139" t="s">
        <v>171</v>
      </c>
      <c r="CI20" s="136">
        <f>IF(CH$22="",BL20*CG20,"")</f>
        <v>0</v>
      </c>
      <c r="CJ20" s="231">
        <f>IF(BX20&gt;0,BX20,0)</f>
        <v>0</v>
      </c>
      <c r="CK20" s="232">
        <f>CJ20*C20</f>
        <v>0</v>
      </c>
      <c r="CL20" s="232">
        <f>B20-CK20</f>
        <v>0</v>
      </c>
      <c r="CM20" s="233" t="s">
        <v>84</v>
      </c>
      <c r="CN20" s="232"/>
      <c r="CO20" s="232">
        <f>CJ20*CN20</f>
        <v>0</v>
      </c>
      <c r="CP20" s="232">
        <f>0.95^8*B20</f>
        <v>0</v>
      </c>
      <c r="CQ20" s="244">
        <f>CP20-CO20</f>
        <v>0</v>
      </c>
      <c r="CR20" s="157"/>
      <c r="CS20" s="157"/>
      <c r="CT20" s="157"/>
      <c r="CU20" s="157"/>
      <c r="CV20" s="157"/>
      <c r="CW20" s="157"/>
      <c r="CX20" s="157"/>
      <c r="CY20" s="124"/>
      <c r="CZ20" s="124"/>
      <c r="DA20" s="124"/>
      <c r="DB20" s="124"/>
      <c r="DC20" s="124"/>
      <c r="DD20" s="124"/>
      <c r="DE20" s="124"/>
      <c r="DF20" s="124"/>
    </row>
    <row r="21" spans="1:110" ht="15.75" thickBot="1">
      <c r="A21" s="235" t="s">
        <v>111</v>
      </c>
      <c r="B21" s="245"/>
      <c r="C21" s="6"/>
      <c r="D21" s="44">
        <f>IF(C21&gt;0,B21/C21,0)</f>
        <v>0</v>
      </c>
      <c r="E21" s="246"/>
      <c r="F21" s="6"/>
      <c r="G21" s="44">
        <f>IF(F21&gt;0,E21/F21,0)</f>
        <v>0</v>
      </c>
      <c r="H21" s="238">
        <f>IF(G21&lt;D21,(D21-G21)/2+G21,D21)</f>
        <v>0</v>
      </c>
      <c r="I21" s="247">
        <f>H21*C21</f>
        <v>0</v>
      </c>
      <c r="J21" s="248">
        <f>B21-I21</f>
        <v>0</v>
      </c>
      <c r="K21" s="221" t="s">
        <v>84</v>
      </c>
      <c r="L21" s="51"/>
      <c r="M21" s="249">
        <f>H21*L21</f>
        <v>0</v>
      </c>
      <c r="N21" s="223">
        <f>0.95*B21</f>
        <v>0</v>
      </c>
      <c r="O21" s="223">
        <f>N21-M21</f>
        <v>0</v>
      </c>
      <c r="P21" s="224">
        <f>MIN(D21,G21)</f>
        <v>0</v>
      </c>
      <c r="Q21" s="225">
        <f>P21*C21</f>
        <v>0</v>
      </c>
      <c r="R21" s="225">
        <f>B21-Q21</f>
        <v>0</v>
      </c>
      <c r="S21" s="226" t="s">
        <v>84</v>
      </c>
      <c r="T21" s="225"/>
      <c r="U21" s="225">
        <f>P21*T21</f>
        <v>0</v>
      </c>
      <c r="V21" s="225">
        <f>0.95*0.95*B21</f>
        <v>0</v>
      </c>
      <c r="W21" s="6">
        <f>V21-U21</f>
        <v>0</v>
      </c>
      <c r="X21" s="250"/>
      <c r="Y21" s="251">
        <f>L21-X21</f>
        <v>0</v>
      </c>
      <c r="Z21" s="140" t="s">
        <v>171</v>
      </c>
      <c r="AA21" s="141">
        <f>IF(Z$22="",H21*Y21,"")</f>
        <v>0</v>
      </c>
      <c r="AB21" s="228">
        <f>IF(P21&gt;0,MIN(P21,G21-AF34),0)</f>
        <v>0</v>
      </c>
      <c r="AC21" s="225">
        <f>AB21*C21</f>
        <v>0</v>
      </c>
      <c r="AD21" s="225">
        <f>B21-AC21</f>
        <v>0</v>
      </c>
      <c r="AE21" s="226" t="s">
        <v>84</v>
      </c>
      <c r="AF21" s="225"/>
      <c r="AG21" s="225">
        <f>AB21*AF21</f>
        <v>0</v>
      </c>
      <c r="AH21" s="225">
        <f>0.95*0.95*0.95*B21</f>
        <v>0</v>
      </c>
      <c r="AI21" s="6">
        <f>AH21-AG21</f>
        <v>0</v>
      </c>
      <c r="AJ21" s="250"/>
      <c r="AK21" s="251">
        <f>T21-AJ21</f>
        <v>0</v>
      </c>
      <c r="AL21" s="140" t="s">
        <v>171</v>
      </c>
      <c r="AM21" s="135">
        <f>IF(AL$22="",P21*AK21,"")</f>
        <v>0</v>
      </c>
      <c r="AN21" s="228">
        <f>IF(AB21&gt;0,MIN(AB21,G21-AK34),0)</f>
        <v>0</v>
      </c>
      <c r="AO21" s="6">
        <f>AN21*C21</f>
        <v>0</v>
      </c>
      <c r="AP21" s="6">
        <f>B21-AO21</f>
        <v>0</v>
      </c>
      <c r="AQ21" s="226" t="s">
        <v>84</v>
      </c>
      <c r="AR21" s="6"/>
      <c r="AS21" s="6">
        <f>AN21*AR21</f>
        <v>0</v>
      </c>
      <c r="AT21" s="6">
        <f>0.95*0.95*0.95*0.95*B21</f>
        <v>0</v>
      </c>
      <c r="AU21" s="242">
        <f>AT21-AS21</f>
        <v>0</v>
      </c>
      <c r="AV21" s="250"/>
      <c r="AW21" s="135">
        <f>IF(AX$22="",AF21-AV21,"")</f>
        <v>0</v>
      </c>
      <c r="AX21" s="140" t="s">
        <v>171</v>
      </c>
      <c r="AY21" s="135">
        <f>IF(AX$22="",AB21*AW21,"")</f>
        <v>0</v>
      </c>
      <c r="AZ21" s="228">
        <f>IF(AN21&gt;0,MIN(AN21,G21-AP34),0)</f>
        <v>0</v>
      </c>
      <c r="BA21" s="6">
        <f>AZ21*C21</f>
        <v>0</v>
      </c>
      <c r="BB21" s="6">
        <f>B21-BA21</f>
        <v>0</v>
      </c>
      <c r="BC21" s="226" t="s">
        <v>84</v>
      </c>
      <c r="BD21" s="6"/>
      <c r="BE21" s="6">
        <f>AZ21*BD21</f>
        <v>0</v>
      </c>
      <c r="BF21" s="6">
        <f>0.95^5*B21</f>
        <v>0</v>
      </c>
      <c r="BG21" s="242">
        <f>BF21-BE21</f>
        <v>0</v>
      </c>
      <c r="BH21" s="250"/>
      <c r="BI21" s="135">
        <f>IF(BJ$22="",AR21-BH21,"")</f>
        <v>0</v>
      </c>
      <c r="BJ21" s="140" t="s">
        <v>171</v>
      </c>
      <c r="BK21" s="135">
        <f>IF(BJ$22="",AN21*BI21,"")</f>
        <v>0</v>
      </c>
      <c r="BL21" s="228">
        <f>IF(AZ21&gt;0,MIN(AZ21,G21-AU34),0)</f>
        <v>0</v>
      </c>
      <c r="BM21" s="6">
        <f>BL21*C21</f>
        <v>0</v>
      </c>
      <c r="BN21" s="6">
        <f>N21-BM21</f>
        <v>0</v>
      </c>
      <c r="BO21" s="226" t="s">
        <v>84</v>
      </c>
      <c r="BP21" s="6"/>
      <c r="BQ21" s="6">
        <f>BL21*BP21</f>
        <v>0</v>
      </c>
      <c r="BR21" s="251">
        <f>0.95^6*B21</f>
        <v>0</v>
      </c>
      <c r="BS21" s="242">
        <f>BR21-BQ21</f>
        <v>0</v>
      </c>
      <c r="BT21" s="250"/>
      <c r="BU21" s="135">
        <f>IF(BV$22="",BD21-BT21,"")</f>
        <v>0</v>
      </c>
      <c r="BV21" s="140" t="s">
        <v>171</v>
      </c>
      <c r="BW21" s="135">
        <f>IF(BV$22="",AZ21*BU21,"")</f>
        <v>0</v>
      </c>
      <c r="BX21" s="228">
        <f>IF(BL21&gt;0,MIN(BL21,G21-AZ34),0)</f>
        <v>0</v>
      </c>
      <c r="BY21" s="6">
        <f>BX21*C21</f>
        <v>0</v>
      </c>
      <c r="BZ21" s="6">
        <f>B21-BY21</f>
        <v>0</v>
      </c>
      <c r="CA21" s="226" t="s">
        <v>84</v>
      </c>
      <c r="CB21" s="6"/>
      <c r="CC21" s="6">
        <f>BX21*CB21</f>
        <v>0</v>
      </c>
      <c r="CD21" s="6">
        <f>0.95^7*B21</f>
        <v>0</v>
      </c>
      <c r="CE21" s="242">
        <f>CD21-CC21</f>
        <v>0</v>
      </c>
      <c r="CF21" s="252"/>
      <c r="CG21" s="136">
        <f>IF(CH$22="",BP21-CF21,"")</f>
        <v>0</v>
      </c>
      <c r="CH21" s="142" t="s">
        <v>171</v>
      </c>
      <c r="CI21" s="136">
        <f>IF(CH$22="",BL21*CG21,"")</f>
        <v>0</v>
      </c>
      <c r="CJ21" s="231">
        <f>IF(BX21&gt;0,MIN(BX21,G21-BE34),0)</f>
        <v>0</v>
      </c>
      <c r="CK21" s="232">
        <f>CJ21*C21</f>
        <v>0</v>
      </c>
      <c r="CL21" s="232">
        <f>B21-CK21</f>
        <v>0</v>
      </c>
      <c r="CM21" s="233" t="s">
        <v>84</v>
      </c>
      <c r="CN21" s="232"/>
      <c r="CO21" s="232">
        <f>CJ21*CN21</f>
        <v>0</v>
      </c>
      <c r="CP21" s="232">
        <f>0.95^8*B21</f>
        <v>0</v>
      </c>
      <c r="CQ21" s="244">
        <f>CP21-CO21</f>
        <v>0</v>
      </c>
      <c r="CR21" s="157"/>
      <c r="CS21" s="157"/>
      <c r="CT21" s="157"/>
      <c r="CU21" s="157"/>
      <c r="CV21" s="157"/>
      <c r="CW21" s="157"/>
      <c r="CX21" s="157"/>
      <c r="CY21" s="124"/>
      <c r="CZ21" s="124"/>
      <c r="DA21" s="124"/>
      <c r="DB21" s="124"/>
      <c r="DC21" s="124"/>
      <c r="DD21" s="124"/>
      <c r="DE21" s="124"/>
      <c r="DF21" s="124"/>
    </row>
    <row r="22" spans="1:110" ht="15.75" thickBot="1">
      <c r="A22" s="253" t="s">
        <v>46</v>
      </c>
      <c r="B22" s="174">
        <f>SUM(B18:B21)</f>
        <v>0</v>
      </c>
      <c r="C22" s="254"/>
      <c r="D22" s="46"/>
      <c r="E22" s="174">
        <f>SUM(E18:E21)</f>
        <v>0</v>
      </c>
      <c r="F22" s="255"/>
      <c r="G22" s="46"/>
      <c r="H22" s="256"/>
      <c r="I22" s="174">
        <f>SUM(I18:I21)</f>
        <v>0</v>
      </c>
      <c r="J22" s="257">
        <f>SUM(J18:J20)</f>
        <v>0</v>
      </c>
      <c r="K22" s="258">
        <f>IF(B22&gt;0,J22/B22,0)</f>
        <v>0</v>
      </c>
      <c r="L22" s="174">
        <f>SUM(L18:L21)</f>
        <v>0</v>
      </c>
      <c r="M22" s="174">
        <f>SUM(M18:M21)</f>
        <v>0</v>
      </c>
      <c r="N22" s="174">
        <f>SUM(N18:N21)</f>
        <v>0</v>
      </c>
      <c r="O22" s="180">
        <f>SUM(O18:O21)</f>
        <v>0</v>
      </c>
      <c r="P22" s="259"/>
      <c r="Q22" s="260">
        <f>SUM(Q18:Q21)</f>
        <v>0</v>
      </c>
      <c r="R22" s="260">
        <f>SUM(R18:R21)</f>
        <v>0</v>
      </c>
      <c r="S22" s="258">
        <f>IF(B22&gt;0,R22/B22,0)</f>
        <v>0</v>
      </c>
      <c r="T22" s="174">
        <f>SUM(T18:T21)</f>
        <v>0</v>
      </c>
      <c r="U22" s="174">
        <f>SUM(U18:U21)</f>
        <v>0</v>
      </c>
      <c r="V22" s="174">
        <f>SUM(V18:V21)</f>
        <v>0</v>
      </c>
      <c r="W22" s="261">
        <f>SUM(W18:W21)</f>
        <v>0</v>
      </c>
      <c r="X22" s="254"/>
      <c r="Y22" s="174"/>
      <c r="Z22" s="143"/>
      <c r="AA22" s="144">
        <f>IF(Z22="",SUM(AA18:AA21),M22-Z22)</f>
        <v>0</v>
      </c>
      <c r="AB22" s="262"/>
      <c r="AC22" s="260">
        <f>SUM(AC18:AC21)</f>
        <v>0</v>
      </c>
      <c r="AD22" s="260">
        <f>SUM(AD18:AD21)</f>
        <v>0</v>
      </c>
      <c r="AE22" s="258">
        <f>IF(B22&gt;0,AD22/B22,0)</f>
        <v>0</v>
      </c>
      <c r="AF22" s="174"/>
      <c r="AG22" s="174">
        <f>SUM(AG18:AG21)</f>
        <v>0</v>
      </c>
      <c r="AH22" s="174">
        <f>SUM(AH18:AH21)</f>
        <v>0</v>
      </c>
      <c r="AI22" s="261">
        <f>SUM(AI18:AI21)</f>
        <v>0</v>
      </c>
      <c r="AJ22" s="263"/>
      <c r="AK22" s="174"/>
      <c r="AL22" s="143"/>
      <c r="AM22" s="144">
        <f>IF(AL22="",SUM(AM18:AM21),U22-AL22)</f>
        <v>0</v>
      </c>
      <c r="AN22" s="262"/>
      <c r="AO22" s="260">
        <f>SUM(AO18:AO21)</f>
        <v>0</v>
      </c>
      <c r="AP22" s="260">
        <f>SUM(AP18:AP21)</f>
        <v>0</v>
      </c>
      <c r="AQ22" s="258">
        <f>IF(B22&gt;0,AP22/B22,0)</f>
        <v>0</v>
      </c>
      <c r="AR22" s="174"/>
      <c r="AS22" s="174">
        <f>SUM(AS18:AS21)</f>
        <v>0</v>
      </c>
      <c r="AT22" s="174">
        <f>SUM(AT18:AT21)</f>
        <v>0</v>
      </c>
      <c r="AU22" s="261">
        <f>SUM(AU18:AU21)</f>
        <v>0</v>
      </c>
      <c r="AV22" s="263"/>
      <c r="AW22" s="174"/>
      <c r="AX22" s="143"/>
      <c r="AY22" s="144">
        <f>IF(AX22="",SUM(AY18:AY21),AG22-AX22)</f>
        <v>0</v>
      </c>
      <c r="AZ22" s="262"/>
      <c r="BA22" s="260">
        <f>SUM(BA18:BA21)</f>
        <v>0</v>
      </c>
      <c r="BB22" s="260">
        <f>SUM(BB18:BB21)</f>
        <v>0</v>
      </c>
      <c r="BC22" s="258">
        <f>IF(B22&gt;0,BB22/B22,0)</f>
        <v>0</v>
      </c>
      <c r="BD22" s="174"/>
      <c r="BE22" s="174">
        <f>SUM(BE18:BE21)</f>
        <v>0</v>
      </c>
      <c r="BF22" s="174">
        <f>SUM(BF18:BF21)</f>
        <v>0</v>
      </c>
      <c r="BG22" s="182">
        <f>SUM(BG18:BG21)</f>
        <v>0</v>
      </c>
      <c r="BH22" s="263"/>
      <c r="BI22" s="174"/>
      <c r="BJ22" s="143"/>
      <c r="BK22" s="144">
        <f>IF(BJ22="",SUM(BK18:BK21),AS22-BJ22)</f>
        <v>0</v>
      </c>
      <c r="BL22" s="262"/>
      <c r="BM22" s="260">
        <f>SUM(BM18:BM21)</f>
        <v>0</v>
      </c>
      <c r="BN22" s="264">
        <f>SUM(BN18:BN21)</f>
        <v>0</v>
      </c>
      <c r="BO22" s="258">
        <f>IF(N22&gt;0,BN22/B22,0)</f>
        <v>0</v>
      </c>
      <c r="BP22" s="174"/>
      <c r="BQ22" s="174">
        <f>SUM(BQ18:BQ21)</f>
        <v>0</v>
      </c>
      <c r="BR22" s="265">
        <f>SUM(BR18:BR21)</f>
        <v>0</v>
      </c>
      <c r="BS22" s="182">
        <f>SUM(BS18:BS21)</f>
        <v>0</v>
      </c>
      <c r="BT22" s="263"/>
      <c r="BU22" s="174"/>
      <c r="BV22" s="143"/>
      <c r="BW22" s="144">
        <f>IF(BV22="",SUM(BW18:BW21),BE22-BV22)</f>
        <v>0</v>
      </c>
      <c r="BX22" s="262"/>
      <c r="BY22" s="260">
        <f>SUM(BY18:BY21)</f>
        <v>0</v>
      </c>
      <c r="BZ22" s="264">
        <f>SUM(BZ18:BZ21)</f>
        <v>0</v>
      </c>
      <c r="CA22" s="258">
        <f>IF(Z22&gt;0,BZ22/B22,0)</f>
        <v>0</v>
      </c>
      <c r="CB22" s="174"/>
      <c r="CC22" s="174">
        <f>SUM(CC18:CC21)</f>
        <v>0</v>
      </c>
      <c r="CD22" s="266">
        <f>SUM(CD18:CD21)</f>
        <v>0</v>
      </c>
      <c r="CE22" s="182">
        <f>SUM(CE18:CE21)</f>
        <v>0</v>
      </c>
      <c r="CF22" s="267"/>
      <c r="CG22" s="268"/>
      <c r="CH22" s="145"/>
      <c r="CI22" s="146">
        <f>IF(CH22="",SUM(CI18:CI21),BQ22-CH22)</f>
        <v>0</v>
      </c>
      <c r="CJ22" s="269"/>
      <c r="CK22" s="270">
        <f>SUM(CK18:CK21)</f>
        <v>0</v>
      </c>
      <c r="CL22" s="271">
        <f>SUM(CL18:CL21)</f>
        <v>0</v>
      </c>
      <c r="CM22" s="272">
        <f>IF(B22&gt;0,CL22/B22,0)</f>
        <v>0</v>
      </c>
      <c r="CN22" s="268"/>
      <c r="CO22" s="268">
        <f>SUM(CO18:CO21)</f>
        <v>0</v>
      </c>
      <c r="CP22" s="273">
        <f>SUM(CP18:CP21)</f>
        <v>0</v>
      </c>
      <c r="CQ22" s="184">
        <f>SUM(CQ18:CQ21)</f>
        <v>0</v>
      </c>
      <c r="CR22" s="157"/>
      <c r="CS22" s="157"/>
      <c r="CT22" s="157"/>
      <c r="CU22" s="157"/>
      <c r="CV22" s="157"/>
      <c r="CW22" s="157"/>
      <c r="CX22" s="157"/>
      <c r="CY22" s="124"/>
      <c r="CZ22" s="124"/>
      <c r="DA22" s="124"/>
      <c r="DB22" s="124"/>
      <c r="DC22" s="124"/>
      <c r="DD22" s="124"/>
      <c r="DE22" s="124"/>
      <c r="DF22" s="124"/>
    </row>
    <row r="23" spans="1:110" ht="15.75" thickBot="1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274"/>
      <c r="Q23" s="158"/>
      <c r="R23" s="158"/>
      <c r="S23" s="158"/>
      <c r="T23" s="158"/>
      <c r="U23" s="158"/>
      <c r="V23" s="158"/>
      <c r="W23" s="158"/>
      <c r="X23" s="275"/>
      <c r="Y23" s="158"/>
      <c r="Z23" s="158"/>
      <c r="AA23" s="158"/>
      <c r="AB23" s="158"/>
      <c r="AC23" s="276"/>
      <c r="AD23" s="158"/>
      <c r="AE23" s="158"/>
      <c r="AF23" s="158"/>
      <c r="AG23" s="158"/>
      <c r="AH23" s="158"/>
      <c r="AI23" s="158"/>
      <c r="AJ23" s="277"/>
      <c r="AK23" s="278"/>
      <c r="AL23" s="278"/>
      <c r="AM23" s="278"/>
      <c r="AN23" s="278"/>
      <c r="AO23" s="279"/>
      <c r="AP23" s="278"/>
      <c r="AQ23" s="278"/>
      <c r="AR23" s="278"/>
      <c r="AS23" s="278"/>
      <c r="AT23" s="278"/>
      <c r="AU23" s="27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7"/>
      <c r="BI23" s="157"/>
      <c r="BJ23" s="157"/>
      <c r="BK23" s="157"/>
      <c r="BL23" s="157"/>
      <c r="BM23" s="157"/>
      <c r="BN23" s="157"/>
      <c r="BO23" s="157"/>
      <c r="BP23" s="277"/>
      <c r="BQ23" s="157"/>
      <c r="BR23" s="157"/>
      <c r="BS23" s="157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24"/>
      <c r="CZ23" s="124"/>
      <c r="DA23" s="124"/>
      <c r="DB23" s="124"/>
      <c r="DC23" s="124"/>
      <c r="DD23" s="124"/>
      <c r="DE23" s="124"/>
      <c r="DF23" s="124"/>
    </row>
    <row r="24" spans="1:110" ht="15" customHeight="1" thickBot="1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844" t="s">
        <v>149</v>
      </c>
      <c r="Q24" s="845"/>
      <c r="R24" s="845"/>
      <c r="S24" s="845"/>
      <c r="T24" s="845"/>
      <c r="U24" s="846"/>
      <c r="V24" s="280"/>
      <c r="W24" s="280"/>
      <c r="X24" s="281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282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27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24"/>
      <c r="CZ24" s="124"/>
      <c r="DA24" s="124"/>
      <c r="DB24" s="124"/>
      <c r="DC24" s="124"/>
      <c r="DD24" s="124"/>
      <c r="DE24" s="124"/>
      <c r="DF24" s="124"/>
    </row>
    <row r="25" spans="1:110" ht="15" customHeight="1" thickBot="1">
      <c r="A25" s="830" t="s">
        <v>95</v>
      </c>
      <c r="B25" s="828"/>
      <c r="C25" s="828"/>
      <c r="D25" s="828"/>
      <c r="E25" s="828"/>
      <c r="F25" s="828"/>
      <c r="G25" s="828"/>
      <c r="H25" s="828"/>
      <c r="I25" s="828"/>
      <c r="J25" s="829"/>
      <c r="K25" s="283"/>
      <c r="L25" s="280"/>
      <c r="M25" s="280"/>
      <c r="N25" s="280"/>
      <c r="O25" s="280"/>
      <c r="P25" s="814" t="s">
        <v>148</v>
      </c>
      <c r="Q25" s="815"/>
      <c r="R25" s="815"/>
      <c r="S25" s="815"/>
      <c r="T25" s="815"/>
      <c r="U25" s="820"/>
      <c r="V25" s="283"/>
      <c r="W25" s="280"/>
      <c r="X25" s="811" t="s">
        <v>220</v>
      </c>
      <c r="Y25" s="812"/>
      <c r="Z25" s="812"/>
      <c r="AA25" s="812"/>
      <c r="AB25" s="812"/>
      <c r="AC25" s="812"/>
      <c r="AD25" s="812"/>
      <c r="AE25" s="812"/>
      <c r="AF25" s="812"/>
      <c r="AG25" s="813"/>
      <c r="AH25" s="158"/>
      <c r="AI25" s="158"/>
      <c r="AJ25" s="811" t="s">
        <v>475</v>
      </c>
      <c r="AK25" s="812"/>
      <c r="AL25" s="812"/>
      <c r="AM25" s="812"/>
      <c r="AN25" s="812"/>
      <c r="AO25" s="812"/>
      <c r="AP25" s="812"/>
      <c r="AQ25" s="812"/>
      <c r="AR25" s="812"/>
      <c r="AS25" s="813"/>
      <c r="AT25" s="278"/>
      <c r="AU25" s="278"/>
      <c r="AV25" s="811" t="s">
        <v>586</v>
      </c>
      <c r="AW25" s="812"/>
      <c r="AX25" s="812"/>
      <c r="AY25" s="812"/>
      <c r="AZ25" s="812"/>
      <c r="BA25" s="812"/>
      <c r="BB25" s="812"/>
      <c r="BC25" s="812"/>
      <c r="BD25" s="812"/>
      <c r="BE25" s="813"/>
      <c r="BF25" s="158"/>
      <c r="BG25" s="158"/>
      <c r="BH25" s="811" t="s">
        <v>723</v>
      </c>
      <c r="BI25" s="812"/>
      <c r="BJ25" s="812"/>
      <c r="BK25" s="812"/>
      <c r="BL25" s="812"/>
      <c r="BM25" s="812"/>
      <c r="BN25" s="812"/>
      <c r="BO25" s="812"/>
      <c r="BP25" s="812"/>
      <c r="BQ25" s="813"/>
      <c r="BR25" s="280"/>
      <c r="BS25" s="280"/>
      <c r="BT25" s="811" t="s">
        <v>856</v>
      </c>
      <c r="BU25" s="812"/>
      <c r="BV25" s="812"/>
      <c r="BW25" s="812"/>
      <c r="BX25" s="812"/>
      <c r="BY25" s="812"/>
      <c r="BZ25" s="812"/>
      <c r="CA25" s="812"/>
      <c r="CB25" s="812"/>
      <c r="CC25" s="813"/>
      <c r="CD25" s="158"/>
      <c r="CE25" s="158"/>
      <c r="CF25" s="847" t="s">
        <v>1034</v>
      </c>
      <c r="CG25" s="848"/>
      <c r="CH25" s="848"/>
      <c r="CI25" s="848"/>
      <c r="CJ25" s="848"/>
      <c r="CK25" s="848"/>
      <c r="CL25" s="848"/>
      <c r="CM25" s="848"/>
      <c r="CN25" s="848"/>
      <c r="CO25" s="849"/>
      <c r="CP25" s="157"/>
      <c r="CQ25" s="157"/>
      <c r="CR25" s="157"/>
      <c r="CS25" s="157"/>
      <c r="CT25" s="157"/>
      <c r="CU25" s="157"/>
      <c r="CV25" s="157"/>
      <c r="CW25" s="157"/>
      <c r="CX25" s="157"/>
      <c r="CY25" s="124"/>
      <c r="CZ25" s="124"/>
      <c r="DA25" s="124"/>
      <c r="DB25" s="124"/>
      <c r="DC25" s="124"/>
      <c r="DD25" s="124"/>
      <c r="DE25" s="124"/>
      <c r="DF25" s="124"/>
    </row>
    <row r="26" spans="1:110" ht="105">
      <c r="A26" s="284" t="s">
        <v>80</v>
      </c>
      <c r="B26" s="285" t="s">
        <v>93</v>
      </c>
      <c r="C26" s="285" t="s">
        <v>2</v>
      </c>
      <c r="D26" s="285" t="s">
        <v>59</v>
      </c>
      <c r="E26" s="196" t="s">
        <v>61</v>
      </c>
      <c r="F26" s="197" t="s">
        <v>293</v>
      </c>
      <c r="G26" s="286" t="s">
        <v>141</v>
      </c>
      <c r="H26" s="285" t="s">
        <v>88</v>
      </c>
      <c r="I26" s="196" t="s">
        <v>69</v>
      </c>
      <c r="J26" s="287" t="s">
        <v>104</v>
      </c>
      <c r="K26" s="158"/>
      <c r="L26" s="288"/>
      <c r="M26" s="288"/>
      <c r="N26" s="288"/>
      <c r="O26" s="288"/>
      <c r="P26" s="289" t="s">
        <v>61</v>
      </c>
      <c r="Q26" s="197" t="s">
        <v>295</v>
      </c>
      <c r="R26" s="196" t="s">
        <v>142</v>
      </c>
      <c r="S26" s="285" t="s">
        <v>143</v>
      </c>
      <c r="T26" s="196" t="s">
        <v>145</v>
      </c>
      <c r="U26" s="198" t="s">
        <v>146</v>
      </c>
      <c r="V26" s="158"/>
      <c r="W26" s="158"/>
      <c r="X26" s="86" t="s">
        <v>207</v>
      </c>
      <c r="Y26" s="32" t="s">
        <v>210</v>
      </c>
      <c r="Z26" s="32" t="s">
        <v>208</v>
      </c>
      <c r="AA26" s="75" t="s">
        <v>211</v>
      </c>
      <c r="AB26" s="195" t="s">
        <v>61</v>
      </c>
      <c r="AC26" s="290" t="s">
        <v>221</v>
      </c>
      <c r="AD26" s="195" t="s">
        <v>236</v>
      </c>
      <c r="AE26" s="291" t="s">
        <v>238</v>
      </c>
      <c r="AF26" s="195" t="s">
        <v>239</v>
      </c>
      <c r="AG26" s="292" t="s">
        <v>448</v>
      </c>
      <c r="AH26" s="158"/>
      <c r="AI26" s="158"/>
      <c r="AJ26" s="86" t="s">
        <v>433</v>
      </c>
      <c r="AK26" s="32" t="s">
        <v>434</v>
      </c>
      <c r="AL26" s="32" t="s">
        <v>435</v>
      </c>
      <c r="AM26" s="75" t="s">
        <v>449</v>
      </c>
      <c r="AN26" s="195" t="s">
        <v>61</v>
      </c>
      <c r="AO26" s="290" t="s">
        <v>418</v>
      </c>
      <c r="AP26" s="195" t="s">
        <v>439</v>
      </c>
      <c r="AQ26" s="291" t="s">
        <v>440</v>
      </c>
      <c r="AR26" s="195" t="s">
        <v>489</v>
      </c>
      <c r="AS26" s="292" t="s">
        <v>473</v>
      </c>
      <c r="AT26" s="278"/>
      <c r="AU26" s="278"/>
      <c r="AV26" s="86" t="s">
        <v>587</v>
      </c>
      <c r="AW26" s="32" t="s">
        <v>588</v>
      </c>
      <c r="AX26" s="32" t="s">
        <v>590</v>
      </c>
      <c r="AY26" s="75" t="s">
        <v>591</v>
      </c>
      <c r="AZ26" s="195" t="s">
        <v>61</v>
      </c>
      <c r="BA26" s="290" t="s">
        <v>571</v>
      </c>
      <c r="BB26" s="195" t="s">
        <v>594</v>
      </c>
      <c r="BC26" s="291" t="s">
        <v>595</v>
      </c>
      <c r="BD26" s="195" t="s">
        <v>597</v>
      </c>
      <c r="BE26" s="292" t="s">
        <v>599</v>
      </c>
      <c r="BF26" s="158"/>
      <c r="BG26" s="158"/>
      <c r="BH26" s="86" t="s">
        <v>724</v>
      </c>
      <c r="BI26" s="32" t="s">
        <v>729</v>
      </c>
      <c r="BJ26" s="32" t="s">
        <v>731</v>
      </c>
      <c r="BK26" s="75" t="s">
        <v>732</v>
      </c>
      <c r="BL26" s="195" t="s">
        <v>61</v>
      </c>
      <c r="BM26" s="290" t="s">
        <v>709</v>
      </c>
      <c r="BN26" s="195" t="s">
        <v>736</v>
      </c>
      <c r="BO26" s="291" t="s">
        <v>737</v>
      </c>
      <c r="BP26" s="195" t="s">
        <v>739</v>
      </c>
      <c r="BQ26" s="292" t="s">
        <v>741</v>
      </c>
      <c r="BR26" s="120"/>
      <c r="BS26" s="120"/>
      <c r="BT26" s="86" t="s">
        <v>858</v>
      </c>
      <c r="BU26" s="32" t="s">
        <v>859</v>
      </c>
      <c r="BV26" s="32" t="s">
        <v>861</v>
      </c>
      <c r="BW26" s="75" t="s">
        <v>862</v>
      </c>
      <c r="BX26" s="195" t="s">
        <v>61</v>
      </c>
      <c r="BY26" s="290" t="s">
        <v>848</v>
      </c>
      <c r="BZ26" s="195" t="s">
        <v>869</v>
      </c>
      <c r="CA26" s="291" t="s">
        <v>870</v>
      </c>
      <c r="CB26" s="195" t="s">
        <v>867</v>
      </c>
      <c r="CC26" s="292" t="s">
        <v>871</v>
      </c>
      <c r="CD26" s="158"/>
      <c r="CE26" s="158"/>
      <c r="CF26" s="34" t="s">
        <v>1009</v>
      </c>
      <c r="CG26" s="36" t="s">
        <v>1010</v>
      </c>
      <c r="CH26" s="36" t="s">
        <v>1011</v>
      </c>
      <c r="CI26" s="35" t="s">
        <v>1012</v>
      </c>
      <c r="CJ26" s="199" t="s">
        <v>61</v>
      </c>
      <c r="CK26" s="293" t="s">
        <v>982</v>
      </c>
      <c r="CL26" s="199" t="s">
        <v>1013</v>
      </c>
      <c r="CM26" s="294" t="s">
        <v>1014</v>
      </c>
      <c r="CN26" s="199" t="s">
        <v>1015</v>
      </c>
      <c r="CO26" s="295" t="s">
        <v>1016</v>
      </c>
      <c r="CP26" s="157"/>
      <c r="CQ26" s="157"/>
      <c r="CR26" s="157"/>
      <c r="CS26" s="157"/>
      <c r="CT26" s="157"/>
      <c r="CU26" s="157"/>
      <c r="CV26" s="157"/>
      <c r="CW26" s="157"/>
      <c r="CX26" s="157"/>
      <c r="CY26" s="124"/>
      <c r="CZ26" s="124"/>
      <c r="DA26" s="124"/>
      <c r="DB26" s="124"/>
      <c r="DC26" s="124"/>
      <c r="DD26" s="124"/>
      <c r="DE26" s="124"/>
      <c r="DF26" s="124"/>
    </row>
    <row r="27" spans="1:110" ht="30.75" thickBot="1">
      <c r="A27" s="202"/>
      <c r="B27" s="296" t="s">
        <v>8</v>
      </c>
      <c r="C27" s="203" t="s">
        <v>8</v>
      </c>
      <c r="D27" s="203" t="s">
        <v>62</v>
      </c>
      <c r="E27" s="203" t="s">
        <v>218</v>
      </c>
      <c r="F27" s="297" t="s">
        <v>70</v>
      </c>
      <c r="G27" s="186" t="s">
        <v>8</v>
      </c>
      <c r="H27" s="298" t="s">
        <v>56</v>
      </c>
      <c r="I27" s="298" t="s">
        <v>71</v>
      </c>
      <c r="J27" s="299" t="s">
        <v>72</v>
      </c>
      <c r="K27" s="158"/>
      <c r="L27" s="221"/>
      <c r="M27" s="221"/>
      <c r="N27" s="221"/>
      <c r="O27" s="221"/>
      <c r="P27" s="300" t="s">
        <v>219</v>
      </c>
      <c r="Q27" s="297" t="s">
        <v>140</v>
      </c>
      <c r="R27" s="186" t="s">
        <v>8</v>
      </c>
      <c r="S27" s="298" t="s">
        <v>144</v>
      </c>
      <c r="T27" s="298" t="s">
        <v>137</v>
      </c>
      <c r="U27" s="299" t="s">
        <v>147</v>
      </c>
      <c r="V27" s="158"/>
      <c r="W27" s="158"/>
      <c r="X27" s="209" t="s">
        <v>310</v>
      </c>
      <c r="Y27" s="203" t="s">
        <v>246</v>
      </c>
      <c r="Z27" s="87" t="s">
        <v>274</v>
      </c>
      <c r="AA27" s="85" t="s">
        <v>209</v>
      </c>
      <c r="AB27" s="203" t="s">
        <v>232</v>
      </c>
      <c r="AC27" s="297" t="s">
        <v>235</v>
      </c>
      <c r="AD27" s="186" t="s">
        <v>8</v>
      </c>
      <c r="AE27" s="298" t="s">
        <v>237</v>
      </c>
      <c r="AF27" s="298" t="s">
        <v>229</v>
      </c>
      <c r="AG27" s="299" t="s">
        <v>240</v>
      </c>
      <c r="AH27" s="158"/>
      <c r="AI27" s="158"/>
      <c r="AJ27" s="209" t="s">
        <v>306</v>
      </c>
      <c r="AK27" s="203" t="s">
        <v>476</v>
      </c>
      <c r="AL27" s="87" t="s">
        <v>274</v>
      </c>
      <c r="AM27" s="85" t="s">
        <v>436</v>
      </c>
      <c r="AN27" s="203" t="s">
        <v>437</v>
      </c>
      <c r="AO27" s="297" t="s">
        <v>438</v>
      </c>
      <c r="AP27" s="186" t="s">
        <v>8</v>
      </c>
      <c r="AQ27" s="298" t="s">
        <v>441</v>
      </c>
      <c r="AR27" s="191" t="s">
        <v>430</v>
      </c>
      <c r="AS27" s="299" t="s">
        <v>442</v>
      </c>
      <c r="AT27" s="278"/>
      <c r="AU27" s="278"/>
      <c r="AV27" s="209" t="s">
        <v>557</v>
      </c>
      <c r="AW27" s="203" t="s">
        <v>589</v>
      </c>
      <c r="AX27" s="87" t="s">
        <v>274</v>
      </c>
      <c r="AY27" s="85" t="s">
        <v>592</v>
      </c>
      <c r="AZ27" s="203" t="s">
        <v>593</v>
      </c>
      <c r="BA27" s="297" t="s">
        <v>734</v>
      </c>
      <c r="BB27" s="186" t="s">
        <v>8</v>
      </c>
      <c r="BC27" s="298" t="s">
        <v>596</v>
      </c>
      <c r="BD27" s="191" t="s">
        <v>583</v>
      </c>
      <c r="BE27" s="299" t="s">
        <v>598</v>
      </c>
      <c r="BF27" s="158"/>
      <c r="BG27" s="158"/>
      <c r="BH27" s="209" t="s">
        <v>523</v>
      </c>
      <c r="BI27" s="203" t="s">
        <v>730</v>
      </c>
      <c r="BJ27" s="87" t="s">
        <v>274</v>
      </c>
      <c r="BK27" s="85" t="s">
        <v>733</v>
      </c>
      <c r="BL27" s="203" t="s">
        <v>593</v>
      </c>
      <c r="BM27" s="297" t="s">
        <v>735</v>
      </c>
      <c r="BN27" s="186" t="s">
        <v>8</v>
      </c>
      <c r="BO27" s="298" t="s">
        <v>738</v>
      </c>
      <c r="BP27" s="191" t="s">
        <v>719</v>
      </c>
      <c r="BQ27" s="299" t="s">
        <v>740</v>
      </c>
      <c r="BR27" s="297"/>
      <c r="BS27" s="301"/>
      <c r="BT27" s="302" t="s">
        <v>1007</v>
      </c>
      <c r="BU27" s="203" t="s">
        <v>860</v>
      </c>
      <c r="BV27" s="87" t="s">
        <v>274</v>
      </c>
      <c r="BW27" s="85" t="s">
        <v>863</v>
      </c>
      <c r="BX27" s="203" t="s">
        <v>864</v>
      </c>
      <c r="BY27" s="297" t="s">
        <v>865</v>
      </c>
      <c r="BZ27" s="186" t="s">
        <v>8</v>
      </c>
      <c r="CA27" s="298" t="s">
        <v>866</v>
      </c>
      <c r="CB27" s="191" t="s">
        <v>853</v>
      </c>
      <c r="CC27" s="299" t="s">
        <v>868</v>
      </c>
      <c r="CD27" s="158"/>
      <c r="CE27" s="158"/>
      <c r="CF27" s="302" t="s">
        <v>1008</v>
      </c>
      <c r="CG27" s="303" t="s">
        <v>1017</v>
      </c>
      <c r="CH27" s="33" t="s">
        <v>274</v>
      </c>
      <c r="CI27" s="40" t="s">
        <v>1018</v>
      </c>
      <c r="CJ27" s="303" t="s">
        <v>1025</v>
      </c>
      <c r="CK27" s="304" t="s">
        <v>865</v>
      </c>
      <c r="CL27" s="215" t="s">
        <v>8</v>
      </c>
      <c r="CM27" s="305" t="s">
        <v>1026</v>
      </c>
      <c r="CN27" s="214" t="s">
        <v>987</v>
      </c>
      <c r="CO27" s="306" t="s">
        <v>1027</v>
      </c>
      <c r="CP27" s="157"/>
      <c r="CQ27" s="157"/>
      <c r="CR27" s="157"/>
      <c r="CS27" s="157"/>
      <c r="CT27" s="157"/>
      <c r="CU27" s="157"/>
      <c r="CV27" s="157"/>
      <c r="CW27" s="157"/>
      <c r="CX27" s="157"/>
      <c r="CY27" s="124"/>
      <c r="CZ27" s="124"/>
      <c r="DA27" s="124"/>
      <c r="DB27" s="124"/>
      <c r="DC27" s="124"/>
      <c r="DD27" s="124"/>
      <c r="DE27" s="124"/>
      <c r="DF27" s="124"/>
    </row>
    <row r="28" spans="1:110" ht="15.75" thickBot="1">
      <c r="A28" s="307" t="s">
        <v>73</v>
      </c>
      <c r="B28" s="47"/>
      <c r="C28" s="48"/>
      <c r="D28" s="49">
        <f>IF(C28&gt;0,B28/C28,0)</f>
        <v>0</v>
      </c>
      <c r="E28" s="308">
        <f>K22</f>
        <v>0</v>
      </c>
      <c r="F28" s="309">
        <f>D28*(1-E28)</f>
        <v>0</v>
      </c>
      <c r="G28" s="310"/>
      <c r="H28" s="310">
        <f>F28*G28</f>
        <v>0</v>
      </c>
      <c r="I28" s="311">
        <f>0.95*B28</f>
        <v>0</v>
      </c>
      <c r="J28" s="312">
        <f>I28-H28</f>
        <v>0</v>
      </c>
      <c r="K28" s="158"/>
      <c r="L28" s="313"/>
      <c r="M28" s="314"/>
      <c r="N28" s="315"/>
      <c r="O28" s="50"/>
      <c r="P28" s="316">
        <f>S22</f>
        <v>0</v>
      </c>
      <c r="Q28" s="317">
        <f>D28*(1-P28)</f>
        <v>0</v>
      </c>
      <c r="R28" s="310"/>
      <c r="S28" s="310">
        <f>Q28*R28</f>
        <v>0</v>
      </c>
      <c r="T28" s="311">
        <f>0.95*0.95*B28</f>
        <v>0</v>
      </c>
      <c r="U28" s="312">
        <f>T28-S28</f>
        <v>0</v>
      </c>
      <c r="V28" s="158"/>
      <c r="W28" s="158"/>
      <c r="X28" s="318"/>
      <c r="Y28" s="260">
        <f>G28-X28</f>
        <v>0</v>
      </c>
      <c r="Z28" s="143"/>
      <c r="AA28" s="144">
        <f>IF(Z$28="",F28*Y28,H28-Z28)</f>
        <v>0</v>
      </c>
      <c r="AB28" s="316">
        <f>AE22</f>
        <v>0</v>
      </c>
      <c r="AC28" s="317">
        <f>D28*(1-AB28)</f>
        <v>0</v>
      </c>
      <c r="AD28" s="310"/>
      <c r="AE28" s="310">
        <f>AC28*AD28</f>
        <v>0</v>
      </c>
      <c r="AF28" s="311">
        <f>0.95*0.95*0.95*B28</f>
        <v>0</v>
      </c>
      <c r="AG28" s="312">
        <f>AF28-AE28</f>
        <v>0</v>
      </c>
      <c r="AH28" s="158"/>
      <c r="AI28" s="158"/>
      <c r="AJ28" s="318"/>
      <c r="AK28" s="260">
        <f>R28-AJ28</f>
        <v>0</v>
      </c>
      <c r="AL28" s="143"/>
      <c r="AM28" s="144">
        <f>IF(AL$28="",Q28*AK28,S28-AL28)</f>
        <v>0</v>
      </c>
      <c r="AN28" s="316">
        <f>AQ22</f>
        <v>0</v>
      </c>
      <c r="AO28" s="317">
        <f>D28*(1-AN28)</f>
        <v>0</v>
      </c>
      <c r="AP28" s="310"/>
      <c r="AQ28" s="310">
        <f>AO28*AP28</f>
        <v>0</v>
      </c>
      <c r="AR28" s="311">
        <f>0.95*0.95*0.95*0.95*B28</f>
        <v>0</v>
      </c>
      <c r="AS28" s="312">
        <f>AR28-AQ28</f>
        <v>0</v>
      </c>
      <c r="AT28" s="278"/>
      <c r="AU28" s="278"/>
      <c r="AV28" s="318"/>
      <c r="AW28" s="144">
        <f>IF(AX$28="",AE28-AV28,"")</f>
        <v>0</v>
      </c>
      <c r="AX28" s="143"/>
      <c r="AY28" s="144">
        <f>IF(AX$28="",AC28*AW28,AE28-AX28)</f>
        <v>0</v>
      </c>
      <c r="AZ28" s="316">
        <f>BC22</f>
        <v>0</v>
      </c>
      <c r="BA28" s="317">
        <f>D28*(1-AZ28)</f>
        <v>0</v>
      </c>
      <c r="BB28" s="310"/>
      <c r="BC28" s="310">
        <f>BA28*BB28</f>
        <v>0</v>
      </c>
      <c r="BD28" s="311">
        <f>0.95^5*B28</f>
        <v>0</v>
      </c>
      <c r="BE28" s="312">
        <f>BD28-BC28</f>
        <v>0</v>
      </c>
      <c r="BF28" s="158"/>
      <c r="BG28" s="158"/>
      <c r="BH28" s="318"/>
      <c r="BI28" s="144">
        <f>IF(BJ$28="",AP28-BH28,"")</f>
        <v>0</v>
      </c>
      <c r="BJ28" s="143"/>
      <c r="BK28" s="144">
        <f>IF(BJ$28="",AO28*BI28,AQ28-BJ28)</f>
        <v>0</v>
      </c>
      <c r="BL28" s="316">
        <f>BO22</f>
        <v>0</v>
      </c>
      <c r="BM28" s="317">
        <f>D28*(1-BL28)</f>
        <v>0</v>
      </c>
      <c r="BN28" s="310"/>
      <c r="BO28" s="310">
        <f>BM28*BN28</f>
        <v>0</v>
      </c>
      <c r="BP28" s="311">
        <f>0.95^6*B28</f>
        <v>0</v>
      </c>
      <c r="BQ28" s="312">
        <f>BP28-BO28</f>
        <v>0</v>
      </c>
      <c r="BR28" s="6"/>
      <c r="BS28" s="135"/>
      <c r="BT28" s="318"/>
      <c r="BU28" s="144">
        <f>IF(BV$28="",BB28-BT28,"")</f>
        <v>0</v>
      </c>
      <c r="BV28" s="143"/>
      <c r="BW28" s="144">
        <f>IF(BV$28="",BA28*BU28,BC28-BV28)</f>
        <v>0</v>
      </c>
      <c r="BX28" s="316">
        <f>CA22</f>
        <v>0</v>
      </c>
      <c r="BY28" s="317">
        <f>D28*(1-BX28)</f>
        <v>0</v>
      </c>
      <c r="BZ28" s="310"/>
      <c r="CA28" s="310">
        <f>BY28*BZ28</f>
        <v>0</v>
      </c>
      <c r="CB28" s="311">
        <f>0.95^7*B28</f>
        <v>0</v>
      </c>
      <c r="CC28" s="312">
        <f>CB28-CA28</f>
        <v>0</v>
      </c>
      <c r="CD28" s="158"/>
      <c r="CE28" s="158"/>
      <c r="CF28" s="319"/>
      <c r="CG28" s="146">
        <f>IF(CH$28="",BN28-CF28,"")</f>
        <v>0</v>
      </c>
      <c r="CH28" s="145"/>
      <c r="CI28" s="146">
        <f>IF(CH$28="",BM28*CG28,BO28-CH28)</f>
        <v>0</v>
      </c>
      <c r="CJ28" s="320">
        <f>CM22</f>
        <v>0</v>
      </c>
      <c r="CK28" s="321">
        <f>D28*(1-CJ28)</f>
        <v>0</v>
      </c>
      <c r="CL28" s="322"/>
      <c r="CM28" s="322">
        <f>CK28*CL28</f>
        <v>0</v>
      </c>
      <c r="CN28" s="323">
        <f>0.95^8*B28</f>
        <v>0</v>
      </c>
      <c r="CO28" s="324">
        <f>CN28-CM28</f>
        <v>0</v>
      </c>
      <c r="CP28" s="157"/>
      <c r="CQ28" s="157"/>
      <c r="CR28" s="157"/>
      <c r="CS28" s="157"/>
      <c r="CT28" s="157"/>
      <c r="CU28" s="157"/>
      <c r="CV28" s="157"/>
      <c r="CW28" s="157"/>
      <c r="CX28" s="157"/>
      <c r="CY28" s="124"/>
      <c r="CZ28" s="124"/>
      <c r="DA28" s="124"/>
      <c r="DB28" s="124"/>
      <c r="DC28" s="124"/>
      <c r="DD28" s="124"/>
      <c r="DE28" s="124"/>
      <c r="DF28" s="124"/>
    </row>
    <row r="29" spans="1:110" ht="15.75" thickBot="1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325"/>
      <c r="W29" s="6"/>
      <c r="X29" s="147"/>
      <c r="Y29" s="126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24"/>
      <c r="CZ29" s="124"/>
      <c r="DA29" s="124"/>
      <c r="DB29" s="124"/>
      <c r="DC29" s="124"/>
      <c r="DD29" s="124"/>
      <c r="DE29" s="124"/>
      <c r="DF29" s="124"/>
    </row>
    <row r="30" spans="1:110" ht="15.75" thickBot="1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325"/>
      <c r="W30" s="6"/>
      <c r="X30" s="799" t="s">
        <v>421</v>
      </c>
      <c r="Y30" s="800"/>
      <c r="Z30" s="800"/>
      <c r="AA30" s="800"/>
      <c r="AB30" s="800"/>
      <c r="AC30" s="800"/>
      <c r="AD30" s="800"/>
      <c r="AE30" s="800"/>
      <c r="AF30" s="800"/>
      <c r="AG30" s="800"/>
      <c r="AH30" s="800"/>
      <c r="AI30" s="800"/>
      <c r="AJ30" s="800"/>
      <c r="AK30" s="800"/>
      <c r="AL30" s="800"/>
      <c r="AM30" s="800"/>
      <c r="AN30" s="800"/>
      <c r="AO30" s="800"/>
      <c r="AP30" s="800"/>
      <c r="AQ30" s="800"/>
      <c r="AR30" s="800"/>
      <c r="AS30" s="800"/>
      <c r="AT30" s="800"/>
      <c r="AU30" s="800"/>
      <c r="AV30" s="800"/>
      <c r="AW30" s="800"/>
      <c r="AX30" s="800"/>
      <c r="AY30" s="800"/>
      <c r="AZ30" s="800"/>
      <c r="BA30" s="800"/>
      <c r="BB30" s="800"/>
      <c r="BC30" s="800"/>
      <c r="BD30" s="800"/>
      <c r="BE30" s="798"/>
      <c r="BF30" s="158"/>
      <c r="BG30" s="158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24"/>
      <c r="CZ30" s="124"/>
      <c r="DA30" s="124"/>
      <c r="DB30" s="124"/>
      <c r="DC30" s="124"/>
      <c r="DD30" s="124"/>
      <c r="DE30" s="124"/>
      <c r="DF30" s="124"/>
    </row>
    <row r="31" spans="1:110" ht="15.75" customHeight="1" thickBot="1">
      <c r="A31" s="158" t="s">
        <v>114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325"/>
      <c r="W31" s="6"/>
      <c r="X31" s="326"/>
      <c r="Y31" s="281"/>
      <c r="Z31" s="281"/>
      <c r="AA31" s="281"/>
      <c r="AB31" s="853" t="s">
        <v>178</v>
      </c>
      <c r="AC31" s="815"/>
      <c r="AD31" s="815"/>
      <c r="AE31" s="815"/>
      <c r="AF31" s="854"/>
      <c r="AG31" s="814" t="s">
        <v>328</v>
      </c>
      <c r="AH31" s="815"/>
      <c r="AI31" s="815"/>
      <c r="AJ31" s="815"/>
      <c r="AK31" s="820"/>
      <c r="AL31" s="814" t="s">
        <v>506</v>
      </c>
      <c r="AM31" s="815"/>
      <c r="AN31" s="815"/>
      <c r="AO31" s="815"/>
      <c r="AP31" s="815"/>
      <c r="AQ31" s="817" t="s">
        <v>645</v>
      </c>
      <c r="AR31" s="818"/>
      <c r="AS31" s="818"/>
      <c r="AT31" s="818"/>
      <c r="AU31" s="819"/>
      <c r="AV31" s="814" t="s">
        <v>781</v>
      </c>
      <c r="AW31" s="815"/>
      <c r="AX31" s="815"/>
      <c r="AY31" s="815"/>
      <c r="AZ31" s="820"/>
      <c r="BA31" s="850" t="s">
        <v>926</v>
      </c>
      <c r="BB31" s="851"/>
      <c r="BC31" s="851"/>
      <c r="BD31" s="851"/>
      <c r="BE31" s="852"/>
      <c r="BF31" s="158"/>
      <c r="BG31" s="158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24"/>
      <c r="CZ31" s="124"/>
      <c r="DA31" s="124"/>
      <c r="DB31" s="124"/>
      <c r="DC31" s="124"/>
      <c r="DD31" s="124"/>
      <c r="DE31" s="124"/>
      <c r="DF31" s="124"/>
    </row>
    <row r="32" spans="1:110" ht="15">
      <c r="A32" s="158" t="s">
        <v>115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6"/>
      <c r="W32" s="6"/>
      <c r="X32" s="148" t="s">
        <v>202</v>
      </c>
      <c r="Y32" s="149"/>
      <c r="Z32" s="275"/>
      <c r="AA32" s="327"/>
      <c r="AB32" s="328"/>
      <c r="AC32" s="328" t="s">
        <v>1004</v>
      </c>
      <c r="AD32" s="329"/>
      <c r="AE32" s="330"/>
      <c r="AF32" s="150" t="e">
        <f>'2019 RoR ILEC Interstate Rates'!W8</f>
        <v>#DIV/0!</v>
      </c>
      <c r="AG32" s="824" t="s">
        <v>1002</v>
      </c>
      <c r="AH32" s="825"/>
      <c r="AI32" s="825"/>
      <c r="AJ32" s="826"/>
      <c r="AK32" s="151" t="e">
        <f>'2019 RoR ILEC Interstate Rates'!Y8</f>
        <v>#DIV/0!</v>
      </c>
      <c r="AL32" s="824" t="s">
        <v>996</v>
      </c>
      <c r="AM32" s="825"/>
      <c r="AN32" s="825"/>
      <c r="AO32" s="826"/>
      <c r="AP32" s="151" t="e">
        <f>'2019 RoR ILEC Interstate Rates'!AA8</f>
        <v>#DIV/0!</v>
      </c>
      <c r="AQ32" s="821" t="s">
        <v>996</v>
      </c>
      <c r="AR32" s="822"/>
      <c r="AS32" s="822"/>
      <c r="AT32" s="823"/>
      <c r="AU32" s="151" t="e">
        <f>'2019 RoR ILEC Interstate Rates'!AA8</f>
        <v>#DIV/0!</v>
      </c>
      <c r="AV32" s="821" t="s">
        <v>996</v>
      </c>
      <c r="AW32" s="822"/>
      <c r="AX32" s="822"/>
      <c r="AY32" s="823"/>
      <c r="AZ32" s="152" t="e">
        <f>'2019 RoR ILEC Interstate Rates'!AA8</f>
        <v>#DIV/0!</v>
      </c>
      <c r="BA32" s="821" t="s">
        <v>996</v>
      </c>
      <c r="BB32" s="822"/>
      <c r="BC32" s="822"/>
      <c r="BD32" s="823"/>
      <c r="BE32" s="152" t="e">
        <f>'2019 RoR ILEC Interstate Rates'!AA8</f>
        <v>#DIV/0!</v>
      </c>
      <c r="BF32" s="158"/>
      <c r="BG32" s="158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24"/>
      <c r="CZ32" s="124"/>
      <c r="DA32" s="124"/>
      <c r="DB32" s="124"/>
      <c r="DC32" s="124"/>
      <c r="DD32" s="124"/>
      <c r="DE32" s="124"/>
      <c r="DF32" s="124"/>
    </row>
    <row r="33" spans="1:110" ht="15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3" t="s">
        <v>420</v>
      </c>
      <c r="Y33" s="126"/>
      <c r="Z33" s="325"/>
      <c r="AA33" s="331"/>
      <c r="AB33" s="332"/>
      <c r="AC33" s="333" t="s">
        <v>1005</v>
      </c>
      <c r="AD33" s="334"/>
      <c r="AE33" s="335"/>
      <c r="AF33" s="154" t="e">
        <f>'2019 RoR ILEC Interstate Rates'!W9</f>
        <v>#DIV/0!</v>
      </c>
      <c r="AG33" s="821" t="s">
        <v>1003</v>
      </c>
      <c r="AH33" s="822"/>
      <c r="AI33" s="822"/>
      <c r="AJ33" s="823"/>
      <c r="AK33" s="155" t="e">
        <f>'2019 RoR ILEC Interstate Rates'!Y9</f>
        <v>#DIV/0!</v>
      </c>
      <c r="AL33" s="821" t="s">
        <v>1001</v>
      </c>
      <c r="AM33" s="822"/>
      <c r="AN33" s="822"/>
      <c r="AO33" s="823"/>
      <c r="AP33" s="155" t="e">
        <f>'2019 RoR ILEC Interstate Rates'!AA9</f>
        <v>#DIV/0!</v>
      </c>
      <c r="AQ33" s="821" t="s">
        <v>1000</v>
      </c>
      <c r="AR33" s="822"/>
      <c r="AS33" s="822"/>
      <c r="AT33" s="823"/>
      <c r="AU33" s="155" t="e">
        <f>'2019 RoR ILEC Interstate Rates'!AC9</f>
        <v>#DIV/0!</v>
      </c>
      <c r="AV33" s="821" t="s">
        <v>997</v>
      </c>
      <c r="AW33" s="822"/>
      <c r="AX33" s="822"/>
      <c r="AY33" s="823"/>
      <c r="AZ33" s="156" t="e">
        <f>'2019 RoR ILEC Interstate Rates'!AE9</f>
        <v>#DIV/0!</v>
      </c>
      <c r="BA33" s="821" t="s">
        <v>998</v>
      </c>
      <c r="BB33" s="822"/>
      <c r="BC33" s="822"/>
      <c r="BD33" s="823"/>
      <c r="BE33" s="156" t="e">
        <f>'2019 RoR ILEC Interstate Rates'!AG9</f>
        <v>#DIV/0!</v>
      </c>
      <c r="BF33" s="158"/>
      <c r="BG33" s="158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24"/>
      <c r="CZ33" s="124"/>
      <c r="DA33" s="124"/>
      <c r="DB33" s="124"/>
      <c r="DC33" s="124"/>
      <c r="DD33" s="124"/>
      <c r="DE33" s="124"/>
      <c r="DF33" s="124"/>
    </row>
    <row r="34" spans="1:110" ht="15" customHeight="1" thickBot="1">
      <c r="A34" s="336" t="s">
        <v>837</v>
      </c>
      <c r="B34" s="337"/>
      <c r="C34" s="337"/>
      <c r="D34" s="337"/>
      <c r="E34" s="338"/>
      <c r="F34" s="337"/>
      <c r="G34" s="337"/>
      <c r="H34" s="337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339" t="s">
        <v>242</v>
      </c>
      <c r="Y34" s="281"/>
      <c r="Z34" s="281"/>
      <c r="AA34" s="340"/>
      <c r="AB34" s="341" t="s">
        <v>316</v>
      </c>
      <c r="AC34" s="281"/>
      <c r="AD34" s="281"/>
      <c r="AE34" s="340"/>
      <c r="AF34" s="342" t="e">
        <f>AF32-AF33</f>
        <v>#DIV/0!</v>
      </c>
      <c r="AG34" s="814" t="s">
        <v>419</v>
      </c>
      <c r="AH34" s="815"/>
      <c r="AI34" s="815"/>
      <c r="AJ34" s="816"/>
      <c r="AK34" s="343" t="e">
        <f>AK32-AK33</f>
        <v>#DIV/0!</v>
      </c>
      <c r="AL34" s="814" t="s">
        <v>573</v>
      </c>
      <c r="AM34" s="815"/>
      <c r="AN34" s="815"/>
      <c r="AO34" s="816"/>
      <c r="AP34" s="343" t="e">
        <f>AP32-AP33</f>
        <v>#DIV/0!</v>
      </c>
      <c r="AQ34" s="814" t="s">
        <v>710</v>
      </c>
      <c r="AR34" s="815"/>
      <c r="AS34" s="815"/>
      <c r="AT34" s="816"/>
      <c r="AU34" s="343" t="e">
        <f>AU32-AU33</f>
        <v>#DIV/0!</v>
      </c>
      <c r="AV34" s="814" t="s">
        <v>846</v>
      </c>
      <c r="AW34" s="815"/>
      <c r="AX34" s="815"/>
      <c r="AY34" s="816"/>
      <c r="AZ34" s="344" t="e">
        <f>AZ32-AZ33</f>
        <v>#DIV/0!</v>
      </c>
      <c r="BA34" s="814" t="s">
        <v>999</v>
      </c>
      <c r="BB34" s="815"/>
      <c r="BC34" s="815"/>
      <c r="BD34" s="816"/>
      <c r="BE34" s="344" t="e">
        <f>BE32-BE33</f>
        <v>#DIV/0!</v>
      </c>
      <c r="BF34" s="158"/>
      <c r="BG34" s="158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7"/>
      <c r="CT34" s="157"/>
      <c r="CU34" s="157"/>
      <c r="CV34" s="157"/>
      <c r="CW34" s="157"/>
      <c r="CX34" s="157"/>
      <c r="CY34" s="124"/>
      <c r="CZ34" s="124"/>
      <c r="DA34" s="124"/>
      <c r="DB34" s="124"/>
      <c r="DC34" s="124"/>
      <c r="DD34" s="124"/>
      <c r="DE34" s="124"/>
      <c r="DF34" s="124"/>
    </row>
    <row r="35" spans="1:110" ht="15" customHeight="1">
      <c r="A35" s="345" t="s">
        <v>838</v>
      </c>
      <c r="B35" s="337"/>
      <c r="C35" s="337"/>
      <c r="D35" s="337"/>
      <c r="E35" s="337"/>
      <c r="F35" s="337"/>
      <c r="G35" s="337"/>
      <c r="H35" s="337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157"/>
      <c r="CP35" s="157"/>
      <c r="CQ35" s="157"/>
      <c r="CR35" s="157"/>
      <c r="CS35" s="157"/>
      <c r="CT35" s="157"/>
      <c r="CU35" s="157"/>
      <c r="CV35" s="157"/>
      <c r="CW35" s="157"/>
      <c r="CX35" s="157"/>
      <c r="CY35" s="124"/>
      <c r="CZ35" s="124"/>
      <c r="DA35" s="124"/>
      <c r="DB35" s="124"/>
      <c r="DC35" s="124"/>
      <c r="DD35" s="124"/>
      <c r="DE35" s="124"/>
      <c r="DF35" s="124"/>
    </row>
    <row r="36" spans="1:110" ht="15" customHeight="1">
      <c r="A36" s="345" t="s">
        <v>790</v>
      </c>
      <c r="B36" s="337"/>
      <c r="C36" s="337"/>
      <c r="D36" s="337"/>
      <c r="E36" s="337"/>
      <c r="F36" s="337"/>
      <c r="G36" s="337"/>
      <c r="H36" s="337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24"/>
      <c r="CZ36" s="124"/>
      <c r="DA36" s="124"/>
      <c r="DB36" s="124"/>
      <c r="DC36" s="124"/>
      <c r="DD36" s="124"/>
      <c r="DE36" s="124"/>
      <c r="DF36" s="124"/>
    </row>
    <row r="37" spans="1:110" ht="15" customHeight="1">
      <c r="A37" s="336"/>
      <c r="B37" s="337"/>
      <c r="C37" s="337"/>
      <c r="D37" s="337"/>
      <c r="E37" s="337"/>
      <c r="F37" s="337"/>
      <c r="G37" s="337"/>
      <c r="H37" s="337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  <c r="BZ37" s="157"/>
      <c r="CA37" s="157"/>
      <c r="CB37" s="157"/>
      <c r="CC37" s="157"/>
      <c r="CD37" s="157"/>
      <c r="CE37" s="157"/>
      <c r="CF37" s="157"/>
      <c r="CG37" s="157"/>
      <c r="CH37" s="157"/>
      <c r="CI37" s="157"/>
      <c r="CJ37" s="157"/>
      <c r="CK37" s="157"/>
      <c r="CL37" s="157"/>
      <c r="CM37" s="157"/>
      <c r="CN37" s="157"/>
      <c r="CO37" s="157"/>
      <c r="CP37" s="157"/>
      <c r="CQ37" s="157"/>
      <c r="CR37" s="157"/>
      <c r="CS37" s="157"/>
      <c r="CT37" s="157"/>
      <c r="CU37" s="157"/>
      <c r="CV37" s="157"/>
      <c r="CW37" s="157"/>
      <c r="CX37" s="157"/>
      <c r="CY37" s="124"/>
      <c r="CZ37" s="124"/>
      <c r="DA37" s="124"/>
      <c r="DB37" s="124"/>
      <c r="DC37" s="124"/>
      <c r="DD37" s="124"/>
      <c r="DE37" s="124"/>
      <c r="DF37" s="124"/>
    </row>
    <row r="38" spans="1:110" ht="15" customHeight="1">
      <c r="A38" s="336" t="s">
        <v>267</v>
      </c>
      <c r="B38" s="337"/>
      <c r="C38" s="337"/>
      <c r="D38" s="337"/>
      <c r="E38" s="337"/>
      <c r="F38" s="337"/>
      <c r="G38" s="337"/>
      <c r="H38" s="337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24"/>
      <c r="CZ38" s="124"/>
      <c r="DA38" s="124"/>
      <c r="DB38" s="124"/>
      <c r="DC38" s="124"/>
      <c r="DD38" s="124"/>
      <c r="DE38" s="124"/>
      <c r="DF38" s="124"/>
    </row>
    <row r="39" spans="1:110" ht="15" customHeight="1">
      <c r="A39" s="157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24"/>
      <c r="CZ39" s="124"/>
      <c r="DA39" s="124"/>
      <c r="DB39" s="124"/>
      <c r="DC39" s="124"/>
      <c r="DD39" s="124"/>
      <c r="DE39" s="124"/>
      <c r="DF39" s="124"/>
    </row>
    <row r="40" spans="1:110" ht="15" customHeight="1">
      <c r="A40" s="345" t="s">
        <v>244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7"/>
      <c r="CG40" s="157"/>
      <c r="CH40" s="157"/>
      <c r="CI40" s="157"/>
      <c r="CJ40" s="157"/>
      <c r="CK40" s="157"/>
      <c r="CL40" s="157"/>
      <c r="CM40" s="157"/>
      <c r="CN40" s="157"/>
      <c r="CO40" s="157"/>
      <c r="CP40" s="157"/>
      <c r="CQ40" s="157"/>
      <c r="CR40" s="157"/>
      <c r="CS40" s="157"/>
      <c r="CT40" s="157"/>
      <c r="CU40" s="157"/>
      <c r="CV40" s="157"/>
      <c r="CW40" s="157"/>
      <c r="CX40" s="157"/>
      <c r="CY40" s="124"/>
      <c r="CZ40" s="124"/>
      <c r="DA40" s="124"/>
      <c r="DB40" s="124"/>
      <c r="DC40" s="124"/>
      <c r="DD40" s="124"/>
      <c r="DE40" s="124"/>
      <c r="DF40" s="124"/>
    </row>
    <row r="41" spans="1:110" ht="15" customHeight="1">
      <c r="A41" s="345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157"/>
      <c r="CD41" s="157"/>
      <c r="CE41" s="157"/>
      <c r="CF41" s="157"/>
      <c r="CG41" s="157"/>
      <c r="CH41" s="157"/>
      <c r="CI41" s="157"/>
      <c r="CJ41" s="157"/>
      <c r="CK41" s="157"/>
      <c r="CL41" s="157"/>
      <c r="CM41" s="157"/>
      <c r="CN41" s="157"/>
      <c r="CO41" s="157"/>
      <c r="CP41" s="157"/>
      <c r="CQ41" s="157"/>
      <c r="CR41" s="157"/>
      <c r="CS41" s="157"/>
      <c r="CT41" s="157"/>
      <c r="CU41" s="157"/>
      <c r="CV41" s="157"/>
      <c r="CW41" s="157"/>
      <c r="CX41" s="157"/>
      <c r="CY41" s="124"/>
      <c r="CZ41" s="124"/>
      <c r="DA41" s="124"/>
      <c r="DB41" s="124"/>
      <c r="DC41" s="124"/>
      <c r="DD41" s="124"/>
      <c r="DE41" s="124"/>
      <c r="DF41" s="124"/>
    </row>
    <row r="42" spans="1:110" ht="15" customHeight="1">
      <c r="A42" s="345" t="s">
        <v>254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  <c r="CW42" s="157"/>
      <c r="CX42" s="157"/>
      <c r="CY42" s="124"/>
      <c r="CZ42" s="124"/>
      <c r="DA42" s="124"/>
      <c r="DB42" s="124"/>
      <c r="DC42" s="124"/>
      <c r="DD42" s="124"/>
      <c r="DE42" s="124"/>
      <c r="DF42" s="124"/>
    </row>
    <row r="43" spans="1:110" ht="15" customHeight="1">
      <c r="A43" s="157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7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  <c r="CG43" s="157"/>
      <c r="CH43" s="157"/>
      <c r="CI43" s="157"/>
      <c r="CJ43" s="157"/>
      <c r="CK43" s="157"/>
      <c r="CL43" s="157"/>
      <c r="CM43" s="157"/>
      <c r="CN43" s="157"/>
      <c r="CO43" s="157"/>
      <c r="CP43" s="157"/>
      <c r="CQ43" s="157"/>
      <c r="CR43" s="157"/>
      <c r="CS43" s="157"/>
      <c r="CT43" s="157"/>
      <c r="CU43" s="157"/>
      <c r="CV43" s="157"/>
      <c r="CW43" s="157"/>
      <c r="CX43" s="157"/>
      <c r="CY43" s="124"/>
      <c r="CZ43" s="124"/>
      <c r="DA43" s="124"/>
      <c r="DB43" s="124"/>
      <c r="DC43" s="124"/>
      <c r="DD43" s="124"/>
      <c r="DE43" s="124"/>
      <c r="DF43" s="124"/>
    </row>
    <row r="44" spans="1:110" ht="15" customHeight="1">
      <c r="A44" s="336" t="s">
        <v>314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157"/>
      <c r="CD44" s="157"/>
      <c r="CE44" s="157"/>
      <c r="CF44" s="157"/>
      <c r="CG44" s="157"/>
      <c r="CH44" s="157"/>
      <c r="CI44" s="157"/>
      <c r="CJ44" s="157"/>
      <c r="CK44" s="157"/>
      <c r="CL44" s="157"/>
      <c r="CM44" s="157"/>
      <c r="CN44" s="157"/>
      <c r="CO44" s="157"/>
      <c r="CP44" s="157"/>
      <c r="CQ44" s="157"/>
      <c r="CR44" s="157"/>
      <c r="CS44" s="157"/>
      <c r="CT44" s="157"/>
      <c r="CU44" s="157"/>
      <c r="CV44" s="157"/>
      <c r="CW44" s="157"/>
      <c r="CX44" s="157"/>
      <c r="CY44" s="124"/>
      <c r="CZ44" s="124"/>
      <c r="DA44" s="124"/>
      <c r="DB44" s="124"/>
      <c r="DC44" s="124"/>
      <c r="DD44" s="124"/>
      <c r="DE44" s="124"/>
      <c r="DF44" s="124"/>
    </row>
    <row r="45" spans="1:110" ht="15" customHeight="1">
      <c r="A45" s="346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  <c r="BX45" s="157"/>
      <c r="BY45" s="157"/>
      <c r="BZ45" s="157"/>
      <c r="CA45" s="157"/>
      <c r="CB45" s="157"/>
      <c r="CC45" s="157"/>
      <c r="CD45" s="157"/>
      <c r="CE45" s="157"/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7"/>
      <c r="CW45" s="157"/>
      <c r="CX45" s="157"/>
      <c r="CY45" s="124"/>
      <c r="CZ45" s="124"/>
      <c r="DA45" s="124"/>
      <c r="DB45" s="124"/>
      <c r="DC45" s="124"/>
      <c r="DD45" s="124"/>
      <c r="DE45" s="124"/>
      <c r="DF45" s="124"/>
    </row>
    <row r="46" spans="1:110" ht="15">
      <c r="A46" s="345" t="s">
        <v>727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7"/>
      <c r="CC46" s="157"/>
      <c r="CD46" s="157"/>
      <c r="CE46" s="157"/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7"/>
      <c r="CW46" s="157"/>
      <c r="CX46" s="157"/>
      <c r="CY46" s="124"/>
      <c r="CZ46" s="124"/>
      <c r="DA46" s="124"/>
      <c r="DB46" s="124"/>
      <c r="DC46" s="124"/>
      <c r="DD46" s="124"/>
      <c r="DE46" s="124"/>
      <c r="DF46" s="124"/>
    </row>
    <row r="47" spans="1:110" ht="15">
      <c r="A47" s="345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  <c r="BZ47" s="157"/>
      <c r="CA47" s="157"/>
      <c r="CB47" s="157"/>
      <c r="CC47" s="157"/>
      <c r="CD47" s="157"/>
      <c r="CE47" s="157"/>
      <c r="CF47" s="157"/>
      <c r="CG47" s="157"/>
      <c r="CH47" s="157"/>
      <c r="CI47" s="157"/>
      <c r="CJ47" s="157"/>
      <c r="CK47" s="157"/>
      <c r="CL47" s="157"/>
      <c r="CM47" s="157"/>
      <c r="CN47" s="157"/>
      <c r="CO47" s="157"/>
      <c r="CP47" s="157"/>
      <c r="CQ47" s="157"/>
      <c r="CR47" s="157"/>
      <c r="CS47" s="157"/>
      <c r="CT47" s="157"/>
      <c r="CU47" s="157"/>
      <c r="CV47" s="157"/>
      <c r="CW47" s="157"/>
      <c r="CX47" s="157"/>
      <c r="CY47" s="124"/>
      <c r="CZ47" s="124"/>
      <c r="DA47" s="124"/>
      <c r="DB47" s="124"/>
      <c r="DC47" s="124"/>
      <c r="DD47" s="124"/>
      <c r="DE47" s="124"/>
      <c r="DF47" s="124"/>
    </row>
    <row r="48" spans="1:110" ht="15">
      <c r="A48" s="345" t="s">
        <v>452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157"/>
      <c r="CD48" s="157"/>
      <c r="CE48" s="157"/>
      <c r="CF48" s="157"/>
      <c r="CG48" s="157"/>
      <c r="CH48" s="157"/>
      <c r="CI48" s="157"/>
      <c r="CJ48" s="157"/>
      <c r="CK48" s="157"/>
      <c r="CL48" s="157"/>
      <c r="CM48" s="157"/>
      <c r="CN48" s="157"/>
      <c r="CO48" s="157"/>
      <c r="CP48" s="157"/>
      <c r="CQ48" s="157"/>
      <c r="CR48" s="157"/>
      <c r="CS48" s="157"/>
      <c r="CT48" s="157"/>
      <c r="CU48" s="157"/>
      <c r="CV48" s="157"/>
      <c r="CW48" s="157"/>
      <c r="CX48" s="157"/>
      <c r="CY48" s="124"/>
      <c r="CZ48" s="124"/>
      <c r="DA48" s="124"/>
      <c r="DB48" s="124"/>
      <c r="DC48" s="124"/>
      <c r="DD48" s="124"/>
      <c r="DE48" s="124"/>
      <c r="DF48" s="124"/>
    </row>
    <row r="49" spans="1:110" ht="15">
      <c r="A49" s="34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7"/>
      <c r="CO49" s="157"/>
      <c r="CP49" s="157"/>
      <c r="CQ49" s="157"/>
      <c r="CR49" s="157"/>
      <c r="CS49" s="157"/>
      <c r="CT49" s="157"/>
      <c r="CU49" s="157"/>
      <c r="CV49" s="157"/>
      <c r="CW49" s="157"/>
      <c r="CX49" s="157"/>
      <c r="CY49" s="124"/>
      <c r="CZ49" s="124"/>
      <c r="DA49" s="124"/>
      <c r="DB49" s="124"/>
      <c r="DC49" s="124"/>
      <c r="DD49" s="124"/>
      <c r="DE49" s="124"/>
      <c r="DF49" s="124"/>
    </row>
    <row r="50" spans="1:102" ht="15">
      <c r="A50" s="345" t="s">
        <v>453</v>
      </c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</row>
    <row r="51" spans="1:102" ht="15">
      <c r="A51" s="157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157"/>
      <c r="CK51" s="157"/>
      <c r="CL51" s="157"/>
      <c r="CM51" s="157"/>
      <c r="CN51" s="157"/>
      <c r="CO51" s="157"/>
      <c r="CP51" s="157"/>
      <c r="CQ51" s="157"/>
      <c r="CR51" s="157"/>
      <c r="CS51" s="157"/>
      <c r="CT51" s="157"/>
      <c r="CU51" s="157"/>
      <c r="CV51" s="157"/>
      <c r="CW51" s="157"/>
      <c r="CX51" s="157"/>
    </row>
    <row r="52" spans="1:27" ht="15">
      <c r="A52" s="336" t="s">
        <v>454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</row>
    <row r="53" spans="1:27" ht="15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</row>
    <row r="54" spans="1:27" ht="15">
      <c r="A54" s="345" t="s">
        <v>726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</row>
    <row r="55" spans="1:27" ht="15">
      <c r="A55" s="157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</row>
    <row r="56" spans="1:27" ht="15">
      <c r="A56" s="345" t="s">
        <v>605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</row>
    <row r="57" spans="1:27" ht="15">
      <c r="A57" s="345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</row>
    <row r="58" spans="1:27" ht="15">
      <c r="A58" s="345" t="s">
        <v>606</v>
      </c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</row>
    <row r="59" spans="1:27" ht="15">
      <c r="A59" s="157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</row>
    <row r="60" spans="1:27" ht="15">
      <c r="A60" s="336" t="s">
        <v>706</v>
      </c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</row>
    <row r="61" spans="1:27" ht="15">
      <c r="A61" s="157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</row>
    <row r="62" spans="1:27" ht="15">
      <c r="A62" s="345" t="s">
        <v>725</v>
      </c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</row>
    <row r="63" spans="1:27" ht="15">
      <c r="A63" s="157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</row>
    <row r="64" spans="1:27" ht="15">
      <c r="A64" s="345" t="s">
        <v>701</v>
      </c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</row>
    <row r="65" spans="1:27" ht="15">
      <c r="A65" s="157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</row>
    <row r="66" spans="1:27" ht="15">
      <c r="A66" s="345" t="s">
        <v>705</v>
      </c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</row>
    <row r="67" spans="1:27" ht="15">
      <c r="A67" s="157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</row>
    <row r="68" spans="1:27" ht="15">
      <c r="A68" s="336" t="s">
        <v>707</v>
      </c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</row>
    <row r="69" spans="1:27" ht="15">
      <c r="A69" s="157"/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</row>
    <row r="70" spans="1:27" ht="15">
      <c r="A70" s="345" t="s">
        <v>728</v>
      </c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</row>
    <row r="71" spans="1:27" ht="15">
      <c r="A71" s="157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</row>
    <row r="72" spans="1:27" ht="15">
      <c r="A72" s="345" t="s">
        <v>835</v>
      </c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</row>
    <row r="73" spans="1:27" ht="15">
      <c r="A73" s="157"/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</row>
    <row r="74" spans="1:27" ht="15">
      <c r="A74" s="345" t="s">
        <v>836</v>
      </c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</row>
    <row r="75" spans="1:27" ht="15">
      <c r="A75" s="157"/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</row>
    <row r="76" spans="1:27" ht="15">
      <c r="A76" s="336" t="s">
        <v>843</v>
      </c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</row>
    <row r="77" spans="1:27" ht="15">
      <c r="A77" s="157"/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</row>
    <row r="78" spans="1:27" ht="15">
      <c r="A78" s="345" t="s">
        <v>857</v>
      </c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</row>
    <row r="79" spans="1:27" ht="15">
      <c r="A79" s="157"/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</row>
    <row r="80" spans="1:27" ht="15">
      <c r="A80" s="345" t="s">
        <v>990</v>
      </c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</row>
    <row r="81" spans="1:27" ht="15">
      <c r="A81" s="157"/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</row>
    <row r="82" spans="1:27" ht="15">
      <c r="A82" s="345" t="s">
        <v>992</v>
      </c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</row>
    <row r="83" spans="1:27" ht="15">
      <c r="A83" s="157"/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</row>
    <row r="84" spans="1:27" ht="15">
      <c r="A84" s="336" t="s">
        <v>993</v>
      </c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</row>
    <row r="85" spans="1:27" ht="15">
      <c r="A85" s="157"/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</row>
    <row r="86" spans="1:27" ht="15">
      <c r="A86" s="345" t="s">
        <v>1006</v>
      </c>
      <c r="B86" s="157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</row>
    <row r="87" spans="1:27" ht="15">
      <c r="A87" s="157"/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</row>
    <row r="88" spans="1:27" ht="15">
      <c r="A88" s="157"/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</row>
    <row r="89" spans="1:27" ht="15">
      <c r="A89" s="157"/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</row>
    <row r="90" spans="1:27" ht="15">
      <c r="A90" s="157"/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</row>
    <row r="91" spans="1:27" ht="15">
      <c r="A91" s="157"/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</row>
    <row r="92" spans="1:27" ht="15">
      <c r="A92" s="157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</row>
    <row r="93" spans="1:27" ht="15">
      <c r="A93" s="157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</row>
    <row r="94" spans="1:27" ht="15">
      <c r="A94" s="157"/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</row>
    <row r="95" spans="1:27" ht="15">
      <c r="A95" s="157"/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</row>
    <row r="96" spans="1:27" ht="15">
      <c r="A96" s="157"/>
      <c r="B96" s="157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</row>
    <row r="97" spans="1:27" ht="15">
      <c r="A97" s="157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</row>
    <row r="98" spans="1:27" ht="15">
      <c r="A98" s="157"/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</row>
    <row r="99" spans="1:27" ht="15">
      <c r="A99" s="157"/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</row>
    <row r="100" spans="1:27" ht="15">
      <c r="A100" s="157"/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</row>
    <row r="101" spans="1:27" ht="15">
      <c r="A101" s="157"/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</row>
    <row r="102" spans="1:27" ht="15">
      <c r="A102" s="157"/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</row>
    <row r="103" spans="1:27" ht="15" thickBot="1">
      <c r="A103" s="157"/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</row>
  </sheetData>
  <mergeCells count="54">
    <mergeCell ref="X30:BE30"/>
    <mergeCell ref="BA31:BE31"/>
    <mergeCell ref="AJ25:AS25"/>
    <mergeCell ref="X25:AG25"/>
    <mergeCell ref="AL34:AO34"/>
    <mergeCell ref="AG32:AJ32"/>
    <mergeCell ref="AG33:AJ33"/>
    <mergeCell ref="AG34:AJ34"/>
    <mergeCell ref="AB31:AF31"/>
    <mergeCell ref="AG31:AK31"/>
    <mergeCell ref="AL31:AP31"/>
    <mergeCell ref="BA32:BD32"/>
    <mergeCell ref="BA33:BD33"/>
    <mergeCell ref="BA34:BD34"/>
    <mergeCell ref="A25:J25"/>
    <mergeCell ref="P24:U24"/>
    <mergeCell ref="P25:U25"/>
    <mergeCell ref="CF15:CQ15"/>
    <mergeCell ref="CF25:CO25"/>
    <mergeCell ref="BT25:CC25"/>
    <mergeCell ref="BH15:BS15"/>
    <mergeCell ref="BH25:BQ25"/>
    <mergeCell ref="H6:I6"/>
    <mergeCell ref="X15:AI15"/>
    <mergeCell ref="D6:E6"/>
    <mergeCell ref="F6:G6"/>
    <mergeCell ref="P15:W15"/>
    <mergeCell ref="A15:D15"/>
    <mergeCell ref="E15:G15"/>
    <mergeCell ref="A7:C7"/>
    <mergeCell ref="A9:C9"/>
    <mergeCell ref="A11:C11"/>
    <mergeCell ref="H15:O15"/>
    <mergeCell ref="J6:K6"/>
    <mergeCell ref="L6:M6"/>
    <mergeCell ref="N6:O6"/>
    <mergeCell ref="A8:C8"/>
    <mergeCell ref="A10:C10"/>
    <mergeCell ref="P6:Q6"/>
    <mergeCell ref="R6:S6"/>
    <mergeCell ref="BT15:CE15"/>
    <mergeCell ref="AQ34:AT34"/>
    <mergeCell ref="AQ31:AU31"/>
    <mergeCell ref="AV15:BG15"/>
    <mergeCell ref="AV25:BE25"/>
    <mergeCell ref="AJ15:AU15"/>
    <mergeCell ref="AV34:AY34"/>
    <mergeCell ref="AV31:AZ31"/>
    <mergeCell ref="AV32:AY32"/>
    <mergeCell ref="AV33:AY33"/>
    <mergeCell ref="AQ32:AT32"/>
    <mergeCell ref="AQ33:AT33"/>
    <mergeCell ref="AL32:AO32"/>
    <mergeCell ref="AL33:AO33"/>
  </mergeCells>
  <printOptions headings="1"/>
  <pageMargins left="0.75" right="0.75" top="1" bottom="1" header="0.5" footer="0.5"/>
  <pageSetup orientation="landscape" scale="59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Richard Kwiatkowski</cp:lastModifiedBy>
  <cp:lastPrinted>2012-04-17T19:49:06Z</cp:lastPrinted>
  <dcterms:created xsi:type="dcterms:W3CDTF">2011-12-02T15:46:20Z</dcterms:created>
  <dcterms:modified xsi:type="dcterms:W3CDTF">2019-04-04T22:06:53Z</dcterms:modified>
  <cp:category/>
</cp:coreProperties>
</file>